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<sst xmlns="http://schemas.openxmlformats.org/spreadsheetml/2006/main" count="540" uniqueCount="123">
  <si>
    <t>State</t>
  </si>
  <si>
    <t>AZ</t>
  </si>
  <si>
    <t>CA</t>
  </si>
  <si>
    <t>CO</t>
  </si>
  <si>
    <t>GA</t>
  </si>
  <si>
    <t>IL</t>
  </si>
  <si>
    <t>MN</t>
  </si>
  <si>
    <t>NE</t>
  </si>
  <si>
    <t>OR</t>
  </si>
  <si>
    <t>PA</t>
  </si>
  <si>
    <t>SC</t>
  </si>
  <si>
    <t>Year</t>
  </si>
  <si>
    <t>Symington</t>
  </si>
  <si>
    <t>Beasley</t>
  </si>
  <si>
    <t>Hodges</t>
  </si>
  <si>
    <t>Sanford</t>
  </si>
  <si>
    <t>Hull</t>
  </si>
  <si>
    <t>Napolitano</t>
  </si>
  <si>
    <t>Wilson</t>
  </si>
  <si>
    <t>Davis</t>
  </si>
  <si>
    <t>Schwarzenegger</t>
  </si>
  <si>
    <t>Romer</t>
  </si>
  <si>
    <t>Owens</t>
  </si>
  <si>
    <t>Pop</t>
  </si>
  <si>
    <t>GIP</t>
  </si>
  <si>
    <t>GPP</t>
  </si>
  <si>
    <t>Miller</t>
  </si>
  <si>
    <t>Barnes</t>
  </si>
  <si>
    <t>Perdue</t>
  </si>
  <si>
    <t>Edgar</t>
  </si>
  <si>
    <t>Ryan</t>
  </si>
  <si>
    <t>Blagojevich</t>
  </si>
  <si>
    <t>Carlson</t>
  </si>
  <si>
    <t>Ventura</t>
  </si>
  <si>
    <t>Pawlenty</t>
  </si>
  <si>
    <t>Nelson</t>
  </si>
  <si>
    <t>Johanns</t>
  </si>
  <si>
    <t>Kitzhaber</t>
  </si>
  <si>
    <t>Kulongoski</t>
  </si>
  <si>
    <t>Ridge</t>
  </si>
  <si>
    <t>Schweiker</t>
  </si>
  <si>
    <t>Rendell</t>
  </si>
  <si>
    <t>Party</t>
  </si>
  <si>
    <t>US_FDI</t>
  </si>
  <si>
    <t>State_FDI</t>
  </si>
  <si>
    <t>FDI</t>
  </si>
  <si>
    <t>WV</t>
  </si>
  <si>
    <t>UT</t>
  </si>
  <si>
    <t>TX</t>
  </si>
  <si>
    <t>RI</t>
  </si>
  <si>
    <t>OK</t>
  </si>
  <si>
    <t>OH</t>
  </si>
  <si>
    <t>NC</t>
  </si>
  <si>
    <t>NY</t>
  </si>
  <si>
    <t>NM</t>
  </si>
  <si>
    <t>NJ</t>
  </si>
  <si>
    <t>MO</t>
  </si>
  <si>
    <t>MA</t>
  </si>
  <si>
    <t>FL</t>
  </si>
  <si>
    <t>CT</t>
  </si>
  <si>
    <t>AL</t>
  </si>
  <si>
    <t>James</t>
  </si>
  <si>
    <t>Siegelman</t>
  </si>
  <si>
    <t>Riley</t>
  </si>
  <si>
    <t>Rowland</t>
  </si>
  <si>
    <t>Rell</t>
  </si>
  <si>
    <t>Chiles</t>
  </si>
  <si>
    <t>Bush</t>
  </si>
  <si>
    <t>Weld</t>
  </si>
  <si>
    <t>Cellucci</t>
  </si>
  <si>
    <t>Swift</t>
  </si>
  <si>
    <t>Romney</t>
  </si>
  <si>
    <t>Pataki</t>
  </si>
  <si>
    <t>Hunt</t>
  </si>
  <si>
    <t>Easley</t>
  </si>
  <si>
    <t>Carnahan</t>
  </si>
  <si>
    <t>Holden</t>
  </si>
  <si>
    <t>Whitman</t>
  </si>
  <si>
    <t>DiFrancesco</t>
  </si>
  <si>
    <t>McGreevey</t>
  </si>
  <si>
    <t>Johnson</t>
  </si>
  <si>
    <t>Richardson</t>
  </si>
  <si>
    <t>Voinovich</t>
  </si>
  <si>
    <t>Taft</t>
  </si>
  <si>
    <t>Keating</t>
  </si>
  <si>
    <t>Henry</t>
  </si>
  <si>
    <t>Almond</t>
  </si>
  <si>
    <t>Carcieri</t>
  </si>
  <si>
    <t>Leavitt</t>
  </si>
  <si>
    <t>Walker</t>
  </si>
  <si>
    <t>Perry</t>
  </si>
  <si>
    <t>Caperton</t>
  </si>
  <si>
    <t>Underwood</t>
  </si>
  <si>
    <t>Wise</t>
  </si>
  <si>
    <t>Governor</t>
  </si>
  <si>
    <t>StateNum</t>
  </si>
  <si>
    <t>Unemployment</t>
  </si>
  <si>
    <t>Infl Adj FDI</t>
  </si>
  <si>
    <t>Tax Burden</t>
  </si>
  <si>
    <t xml:space="preserve"> </t>
  </si>
  <si>
    <t>Edu Attain</t>
  </si>
  <si>
    <t>Right to Work</t>
  </si>
  <si>
    <t>Diff_InfAdjFDI</t>
  </si>
  <si>
    <t>SS Bus Climate</t>
  </si>
  <si>
    <t>Infl Adj Exports</t>
  </si>
  <si>
    <t>Economic Size</t>
  </si>
  <si>
    <t>State_Exports</t>
  </si>
  <si>
    <t>US_Exports</t>
  </si>
  <si>
    <t>State_Exports_Diff</t>
  </si>
  <si>
    <t>Diff_Exports</t>
  </si>
  <si>
    <t>InflAdjExportsDiff</t>
  </si>
  <si>
    <t>Economic Size PC</t>
  </si>
  <si>
    <t>State Exports InflAdj</t>
  </si>
  <si>
    <t>GDP by State</t>
  </si>
  <si>
    <t>GDP State</t>
  </si>
  <si>
    <t>PC Personal Income</t>
  </si>
  <si>
    <t>PCPI Inf Adj</t>
  </si>
  <si>
    <t>Lagged DV</t>
  </si>
  <si>
    <t>FDI Pct Change</t>
  </si>
  <si>
    <t>Intl Offices</t>
  </si>
  <si>
    <t>Gov Missions</t>
  </si>
  <si>
    <t>Gov Missions Lagged</t>
  </si>
  <si>
    <t>Intl Offices Lagged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</si>
</sst>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Font="1" applyBorder="1" applyAlignment="1" applyProtection="1" quotePrefix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 quotePrefix="1">
      <alignment horizontal="center"/>
    </xf>
    <xf numFmtId="1" fontId="0" fillId="0" borderId="0" xfId="44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Font="1" applyBorder="1" applyAlignment="1" quotePrefix="1">
      <alignment horizontal="center"/>
    </xf>
    <xf numFmtId="166" fontId="0" fillId="0" borderId="0" xfId="0" applyNumberFormat="1" applyFont="1" applyAlignment="1" quotePrefix="1">
      <alignment horizontal="center"/>
    </xf>
    <xf numFmtId="166" fontId="0" fillId="0" borderId="0" xfId="0" applyNumberFormat="1" applyFont="1" applyFill="1" applyAlignment="1" quotePrefix="1">
      <alignment horizontal="center"/>
    </xf>
    <xf numFmtId="166" fontId="0" fillId="0" borderId="0" xfId="0" applyNumberFormat="1" applyFont="1" applyFill="1" applyBorder="1" applyAlignment="1" quotePrefix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0" xfId="44" applyNumberFormat="1" applyFont="1" applyFill="1" applyBorder="1" applyAlignment="1">
      <alignment horizontal="center"/>
    </xf>
    <xf numFmtId="166" fontId="3" fillId="0" borderId="0" xfId="0" applyNumberFormat="1" applyFont="1" applyAlignment="1" quotePrefix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Fill="1" applyAlignment="1" quotePrefix="1">
      <alignment horizontal="center"/>
    </xf>
    <xf numFmtId="1" fontId="0" fillId="0" borderId="12" xfId="0" applyNumberFormat="1" applyFont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33" borderId="0" xfId="0" applyNumberForma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 applyProtection="1" quotePrefix="1">
      <alignment horizontal="center"/>
      <protection locked="0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 horizontal="center"/>
    </xf>
    <xf numFmtId="166" fontId="4" fillId="0" borderId="0" xfId="0" applyNumberFormat="1" applyFont="1" applyBorder="1" applyAlignment="1" quotePrefix="1">
      <alignment horizontal="center"/>
    </xf>
    <xf numFmtId="166" fontId="0" fillId="0" borderId="11" xfId="44" applyNumberFormat="1" applyFont="1" applyFill="1" applyBorder="1" applyAlignment="1">
      <alignment horizontal="center"/>
    </xf>
    <xf numFmtId="1" fontId="0" fillId="0" borderId="11" xfId="44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10" xfId="44" applyNumberFormat="1" applyFont="1" applyFill="1" applyBorder="1" applyAlignment="1">
      <alignment horizontal="center"/>
    </xf>
    <xf numFmtId="166" fontId="0" fillId="0" borderId="10" xfId="0" applyNumberFormat="1" applyFont="1" applyBorder="1" applyAlignment="1" quotePrefix="1">
      <alignment horizontal="center"/>
    </xf>
    <xf numFmtId="166" fontId="0" fillId="0" borderId="12" xfId="44" applyNumberFormat="1" applyFont="1" applyFill="1" applyBorder="1" applyAlignment="1">
      <alignment horizontal="center"/>
    </xf>
    <xf numFmtId="166" fontId="0" fillId="0" borderId="12" xfId="0" applyNumberFormat="1" applyFont="1" applyBorder="1" applyAlignment="1" quotePrefix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 quotePrefix="1">
      <alignment horizontal="center"/>
    </xf>
    <xf numFmtId="1" fontId="0" fillId="0" borderId="12" xfId="44" applyNumberFormat="1" applyFont="1" applyFill="1" applyBorder="1" applyAlignment="1">
      <alignment horizontal="center"/>
    </xf>
    <xf numFmtId="1" fontId="0" fillId="0" borderId="12" xfId="0" applyNumberFormat="1" applyFont="1" applyBorder="1" applyAlignment="1" quotePrefix="1">
      <alignment horizontal="center"/>
    </xf>
    <xf numFmtId="1" fontId="0" fillId="0" borderId="11" xfId="0" applyNumberFormat="1" applyFont="1" applyBorder="1" applyAlignment="1" quotePrefix="1">
      <alignment horizontal="center"/>
    </xf>
    <xf numFmtId="1" fontId="0" fillId="0" borderId="10" xfId="0" applyNumberFormat="1" applyFont="1" applyBorder="1" applyAlignment="1" quotePrefix="1">
      <alignment horizontal="center"/>
    </xf>
    <xf numFmtId="164" fontId="0" fillId="0" borderId="11" xfId="0" applyNumberFormat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28125" style="2" customWidth="1"/>
    <col min="2" max="2" width="5.00390625" style="2" customWidth="1"/>
    <col min="3" max="3" width="9.140625" style="15" customWidth="1"/>
    <col min="4" max="4" width="9.8515625" style="2" customWidth="1"/>
    <col min="5" max="5" width="10.140625" style="2" customWidth="1"/>
    <col min="6" max="6" width="9.57421875" style="2" customWidth="1"/>
    <col min="7" max="7" width="9.7109375" style="8" customWidth="1"/>
    <col min="8" max="9" width="12.7109375" style="59" customWidth="1"/>
    <col min="10" max="10" width="13.140625" style="8" customWidth="1"/>
    <col min="11" max="11" width="15.57421875" style="8" customWidth="1"/>
    <col min="12" max="12" width="14.7109375" style="15" customWidth="1"/>
    <col min="13" max="13" width="15.140625" style="14" customWidth="1"/>
    <col min="14" max="14" width="19.421875" style="15" customWidth="1"/>
    <col min="15" max="15" width="17.28125" style="2" customWidth="1"/>
    <col min="16" max="16" width="14.00390625" style="15" customWidth="1"/>
    <col min="17" max="17" width="15.8515625" style="10" customWidth="1"/>
    <col min="18" max="18" width="16.421875" style="8" customWidth="1"/>
    <col min="19" max="19" width="16.421875" style="15" customWidth="1"/>
    <col min="20" max="20" width="17.57421875" style="8" customWidth="1"/>
    <col min="21" max="21" width="13.28125" style="8" customWidth="1"/>
    <col min="22" max="22" width="16.57421875" style="15" customWidth="1"/>
    <col min="23" max="23" width="19.28125" style="8" customWidth="1"/>
    <col min="24" max="24" width="13.8515625" style="8" customWidth="1"/>
    <col min="25" max="25" width="11.421875" style="15" customWidth="1"/>
    <col min="26" max="26" width="18.421875" style="15" customWidth="1"/>
    <col min="27" max="27" width="13.00390625" style="2" customWidth="1"/>
    <col min="28" max="28" width="19.8515625" style="2" customWidth="1"/>
    <col min="29" max="29" width="14.7109375" style="2" customWidth="1"/>
    <col min="30" max="30" width="6.00390625" style="2" customWidth="1"/>
    <col min="31" max="31" width="6.57421875" style="4" customWidth="1"/>
    <col min="32" max="32" width="6.140625" style="4" customWidth="1"/>
    <col min="33" max="33" width="15.140625" style="4" customWidth="1"/>
    <col min="34" max="34" width="11.00390625" style="4" customWidth="1"/>
    <col min="35" max="35" width="11.421875" style="4" customWidth="1"/>
    <col min="36" max="36" width="13.421875" style="22" customWidth="1"/>
    <col min="37" max="37" width="16.421875" style="15" customWidth="1"/>
  </cols>
  <sheetData>
    <row r="1" spans="1:37" ht="12.75">
      <c r="A1" s="1" t="s">
        <v>11</v>
      </c>
      <c r="B1" s="1" t="s">
        <v>0</v>
      </c>
      <c r="C1" s="13" t="s">
        <v>95</v>
      </c>
      <c r="D1" s="34" t="s">
        <v>43</v>
      </c>
      <c r="E1" s="34" t="s">
        <v>23</v>
      </c>
      <c r="F1" s="34" t="s">
        <v>44</v>
      </c>
      <c r="G1" s="44" t="s">
        <v>45</v>
      </c>
      <c r="H1" s="44" t="s">
        <v>97</v>
      </c>
      <c r="I1" s="44" t="s">
        <v>117</v>
      </c>
      <c r="J1" s="44" t="s">
        <v>102</v>
      </c>
      <c r="K1" s="44" t="s">
        <v>118</v>
      </c>
      <c r="L1" s="13" t="s">
        <v>107</v>
      </c>
      <c r="M1" s="13" t="s">
        <v>106</v>
      </c>
      <c r="N1" s="13" t="s">
        <v>112</v>
      </c>
      <c r="O1" s="34" t="s">
        <v>108</v>
      </c>
      <c r="P1" s="37" t="s">
        <v>109</v>
      </c>
      <c r="Q1" s="7" t="s">
        <v>104</v>
      </c>
      <c r="R1" s="7" t="s">
        <v>110</v>
      </c>
      <c r="S1" s="37" t="s">
        <v>105</v>
      </c>
      <c r="T1" s="44" t="s">
        <v>111</v>
      </c>
      <c r="U1" s="44" t="s">
        <v>113</v>
      </c>
      <c r="V1" s="37" t="s">
        <v>114</v>
      </c>
      <c r="W1" s="44" t="s">
        <v>115</v>
      </c>
      <c r="X1" s="44" t="s">
        <v>116</v>
      </c>
      <c r="Y1" s="37" t="s">
        <v>119</v>
      </c>
      <c r="Z1" s="37" t="s">
        <v>122</v>
      </c>
      <c r="AA1" s="34" t="s">
        <v>120</v>
      </c>
      <c r="AB1" s="34" t="s">
        <v>121</v>
      </c>
      <c r="AC1" s="1" t="s">
        <v>94</v>
      </c>
      <c r="AD1" s="1" t="s">
        <v>42</v>
      </c>
      <c r="AE1" s="3" t="s">
        <v>24</v>
      </c>
      <c r="AF1" s="3" t="s">
        <v>25</v>
      </c>
      <c r="AG1" s="3" t="s">
        <v>96</v>
      </c>
      <c r="AH1" s="3" t="s">
        <v>100</v>
      </c>
      <c r="AI1" s="3" t="s">
        <v>98</v>
      </c>
      <c r="AJ1" s="21" t="s">
        <v>101</v>
      </c>
      <c r="AK1" s="13" t="s">
        <v>103</v>
      </c>
    </row>
    <row r="2" spans="1:37" s="11" customFormat="1" ht="12.75">
      <c r="A2" s="5">
        <v>1995</v>
      </c>
      <c r="B2" s="5" t="s">
        <v>60</v>
      </c>
      <c r="C2" s="14">
        <v>1</v>
      </c>
      <c r="D2" s="2">
        <v>728105</v>
      </c>
      <c r="E2" s="2">
        <v>4262731</v>
      </c>
      <c r="F2" s="26">
        <v>10598</v>
      </c>
      <c r="G2" s="10">
        <f aca="true" t="shared" si="0" ref="G2:G65">(F2*1000000)/E2</f>
        <v>2486.199574873479</v>
      </c>
      <c r="H2" s="43">
        <f>(G2*0.92115)</f>
        <v>2290.1627383947052</v>
      </c>
      <c r="I2" s="43"/>
      <c r="J2" s="10"/>
      <c r="K2" s="10"/>
      <c r="L2" s="15">
        <v>583865200000</v>
      </c>
      <c r="M2" s="14">
        <v>4764000000</v>
      </c>
      <c r="N2" s="15">
        <f>M2*0.92115</f>
        <v>4388358600</v>
      </c>
      <c r="O2" s="26"/>
      <c r="P2" s="15"/>
      <c r="Q2" s="10">
        <f aca="true" t="shared" si="1" ref="Q2:Q65">N2/E2</f>
        <v>1029.47115358675</v>
      </c>
      <c r="R2" s="10"/>
      <c r="S2" s="14">
        <f>(F2*1000000+M2)*0.92115</f>
        <v>14150706300</v>
      </c>
      <c r="T2" s="10">
        <f aca="true" t="shared" si="2" ref="T2:T65">H2+Q2</f>
        <v>3319.6338919814552</v>
      </c>
      <c r="U2" s="10"/>
      <c r="V2" s="14"/>
      <c r="W2" s="2">
        <v>19441</v>
      </c>
      <c r="X2" s="10">
        <f>W2*0.92115</f>
        <v>17908.07715</v>
      </c>
      <c r="Y2" s="14">
        <v>3</v>
      </c>
      <c r="Z2" s="14"/>
      <c r="AA2" s="5">
        <v>1</v>
      </c>
      <c r="AB2" s="5"/>
      <c r="AC2" s="5" t="s">
        <v>61</v>
      </c>
      <c r="AD2" s="5">
        <v>0</v>
      </c>
      <c r="AE2" s="20">
        <v>2.5833333333333335</v>
      </c>
      <c r="AF2" s="20">
        <v>3.5</v>
      </c>
      <c r="AG2" s="20">
        <v>5.2</v>
      </c>
      <c r="AH2" s="20">
        <v>74.4</v>
      </c>
      <c r="AI2" s="20">
        <v>8.7</v>
      </c>
      <c r="AJ2" s="2">
        <v>1</v>
      </c>
      <c r="AK2" s="14">
        <v>10</v>
      </c>
    </row>
    <row r="3" spans="1:37" ht="12.75">
      <c r="A3" s="5">
        <v>1996</v>
      </c>
      <c r="B3" s="2" t="s">
        <v>60</v>
      </c>
      <c r="C3" s="14">
        <v>1</v>
      </c>
      <c r="D3" s="5">
        <v>780107</v>
      </c>
      <c r="E3" s="2">
        <v>4290403</v>
      </c>
      <c r="F3" s="26">
        <v>11981</v>
      </c>
      <c r="G3" s="8">
        <f t="shared" si="0"/>
        <v>2792.511565929821</v>
      </c>
      <c r="H3" s="59">
        <f>(G3*0.93859)</f>
        <v>2621.0234306660705</v>
      </c>
      <c r="I3" s="59">
        <v>2290.1627383947052</v>
      </c>
      <c r="J3" s="8">
        <f aca="true" t="shared" si="3" ref="J3:J11">H3-H2</f>
        <v>330.8606922713652</v>
      </c>
      <c r="K3" s="8">
        <f>(H3-H2)/H2</f>
        <v>0.14447038488770575</v>
      </c>
      <c r="L3" s="14">
        <v>622827062949</v>
      </c>
      <c r="M3" s="14">
        <v>5169458907</v>
      </c>
      <c r="N3" s="15">
        <f>M3*0.93859</f>
        <v>4852002435.521131</v>
      </c>
      <c r="O3" s="26">
        <f aca="true" t="shared" si="4" ref="O3:O11">M3-M2</f>
        <v>405458907</v>
      </c>
      <c r="P3" s="15">
        <v>405458907</v>
      </c>
      <c r="Q3" s="10">
        <f t="shared" si="1"/>
        <v>1130.8966629757463</v>
      </c>
      <c r="R3" s="8">
        <f aca="true" t="shared" si="5" ref="R3:R11">Q3-Q2</f>
        <v>101.42550938899626</v>
      </c>
      <c r="S3" s="14">
        <f>(F3*1000000+M3)*0.93859</f>
        <v>16097249225.521132</v>
      </c>
      <c r="T3" s="10">
        <f t="shared" si="2"/>
        <v>3751.9200936418165</v>
      </c>
      <c r="U3" s="10"/>
      <c r="V3" s="14"/>
      <c r="W3" s="2">
        <v>20081</v>
      </c>
      <c r="X3" s="10">
        <f>W3*0.93859</f>
        <v>18847.82579</v>
      </c>
      <c r="Y3" s="15">
        <v>0</v>
      </c>
      <c r="Z3" s="14">
        <v>3</v>
      </c>
      <c r="AA3" s="6">
        <v>2</v>
      </c>
      <c r="AB3" s="5">
        <v>1</v>
      </c>
      <c r="AC3" s="2" t="s">
        <v>61</v>
      </c>
      <c r="AD3" s="2">
        <v>0</v>
      </c>
      <c r="AE3" s="20">
        <v>2.8</v>
      </c>
      <c r="AF3" s="20">
        <v>3.5</v>
      </c>
      <c r="AG3" s="4">
        <v>4.5</v>
      </c>
      <c r="AH3" s="4">
        <v>75.7</v>
      </c>
      <c r="AI3" s="4">
        <v>8.8</v>
      </c>
      <c r="AJ3" s="2">
        <v>1</v>
      </c>
      <c r="AK3" s="15">
        <v>11</v>
      </c>
    </row>
    <row r="4" spans="1:37" ht="12.75">
      <c r="A4" s="2">
        <v>1997</v>
      </c>
      <c r="B4" s="2" t="s">
        <v>60</v>
      </c>
      <c r="C4" s="14">
        <v>1</v>
      </c>
      <c r="D4" s="2">
        <v>809459</v>
      </c>
      <c r="E4" s="2">
        <v>4320281</v>
      </c>
      <c r="F4" s="28">
        <v>13342</v>
      </c>
      <c r="G4" s="8">
        <f t="shared" si="0"/>
        <v>3088.225048324403</v>
      </c>
      <c r="H4" s="59">
        <f>(G4*0.95415)</f>
        <v>2946.629929858729</v>
      </c>
      <c r="I4" s="59">
        <v>2621.0234306660705</v>
      </c>
      <c r="J4" s="8">
        <f t="shared" si="3"/>
        <v>325.6064991926587</v>
      </c>
      <c r="K4" s="8">
        <f aca="true" t="shared" si="6" ref="K4:K11">(H4-H3)/H3</f>
        <v>0.12422876323158759</v>
      </c>
      <c r="L4" s="15">
        <v>687597998554</v>
      </c>
      <c r="M4" s="14">
        <v>5931516577</v>
      </c>
      <c r="N4" s="32">
        <f>M4*0.95415</f>
        <v>5659556541.9445505</v>
      </c>
      <c r="O4" s="27">
        <f t="shared" si="4"/>
        <v>762057670</v>
      </c>
      <c r="P4" s="32">
        <v>762057670</v>
      </c>
      <c r="Q4" s="10">
        <f t="shared" si="1"/>
        <v>1309.9973223835557</v>
      </c>
      <c r="R4" s="8">
        <f t="shared" si="5"/>
        <v>179.10065940780942</v>
      </c>
      <c r="S4" s="14">
        <f>(F4*1000000+M4)*0.95415</f>
        <v>18389825841.94455</v>
      </c>
      <c r="T4" s="10">
        <f t="shared" si="2"/>
        <v>4256.627252242285</v>
      </c>
      <c r="U4" s="2">
        <v>107563</v>
      </c>
      <c r="V4" s="15">
        <f aca="true" t="shared" si="7" ref="V4:V67">U4*1000000</f>
        <v>107563000000</v>
      </c>
      <c r="W4" s="2">
        <v>20930</v>
      </c>
      <c r="X4" s="8">
        <f>W4*0.95415</f>
        <v>19970.359500000002</v>
      </c>
      <c r="Y4" s="15">
        <v>3</v>
      </c>
      <c r="Z4" s="15">
        <v>0</v>
      </c>
      <c r="AA4" s="6">
        <v>1</v>
      </c>
      <c r="AB4" s="6">
        <v>2</v>
      </c>
      <c r="AC4" s="2" t="s">
        <v>61</v>
      </c>
      <c r="AD4" s="2">
        <v>0</v>
      </c>
      <c r="AE4" s="12">
        <v>2.75</v>
      </c>
      <c r="AF4" s="20">
        <v>3.25</v>
      </c>
      <c r="AG4" s="4">
        <v>4.4</v>
      </c>
      <c r="AH4" s="4">
        <v>77.6</v>
      </c>
      <c r="AI4" s="4">
        <v>8.7</v>
      </c>
      <c r="AJ4" s="2">
        <v>1</v>
      </c>
      <c r="AK4" s="15">
        <v>21</v>
      </c>
    </row>
    <row r="5" spans="1:37" ht="12.75">
      <c r="A5" s="2">
        <v>1998</v>
      </c>
      <c r="B5" s="2" t="s">
        <v>60</v>
      </c>
      <c r="C5" s="14">
        <v>1</v>
      </c>
      <c r="D5" s="2">
        <v>921840</v>
      </c>
      <c r="E5" s="2">
        <v>4351037</v>
      </c>
      <c r="F5" s="52">
        <v>16284</v>
      </c>
      <c r="G5" s="8">
        <f t="shared" si="0"/>
        <v>3742.556084905736</v>
      </c>
      <c r="H5" s="59">
        <f>(G5*0.96475)</f>
        <v>3610.630982912809</v>
      </c>
      <c r="I5" s="59">
        <v>2946.629929858729</v>
      </c>
      <c r="J5" s="8">
        <f t="shared" si="3"/>
        <v>664.0010530540799</v>
      </c>
      <c r="K5" s="8">
        <f t="shared" si="6"/>
        <v>0.2253425332871421</v>
      </c>
      <c r="L5" s="15">
        <v>680474247508</v>
      </c>
      <c r="M5" s="40">
        <v>6371898414</v>
      </c>
      <c r="N5" s="40">
        <f>M5*0.96475</f>
        <v>6147288994.9065</v>
      </c>
      <c r="O5" s="27">
        <f t="shared" si="4"/>
        <v>440381837</v>
      </c>
      <c r="P5" s="32">
        <v>440381837</v>
      </c>
      <c r="Q5" s="10">
        <f t="shared" si="1"/>
        <v>1412.833077472451</v>
      </c>
      <c r="R5" s="8">
        <f t="shared" si="5"/>
        <v>102.83575508889521</v>
      </c>
      <c r="S5" s="14">
        <f>(F5*1000000+M5)*0.96475</f>
        <v>21857277994.9065</v>
      </c>
      <c r="T5" s="10">
        <f t="shared" si="2"/>
        <v>5023.46406038526</v>
      </c>
      <c r="U5" s="2">
        <v>110703</v>
      </c>
      <c r="V5" s="15">
        <f t="shared" si="7"/>
        <v>110703000000</v>
      </c>
      <c r="W5" s="2">
        <v>22025</v>
      </c>
      <c r="X5" s="8">
        <f>W5*0.96475</f>
        <v>21248.61875</v>
      </c>
      <c r="Y5" s="17">
        <v>4</v>
      </c>
      <c r="Z5" s="15">
        <v>3</v>
      </c>
      <c r="AA5" s="6">
        <v>1</v>
      </c>
      <c r="AB5" s="6">
        <v>1</v>
      </c>
      <c r="AC5" s="2" t="s">
        <v>61</v>
      </c>
      <c r="AD5" s="2">
        <v>0</v>
      </c>
      <c r="AE5" s="23">
        <v>2.6666666666666665</v>
      </c>
      <c r="AF5" s="23">
        <v>3.25</v>
      </c>
      <c r="AG5" s="4">
        <v>3.9</v>
      </c>
      <c r="AH5" s="4">
        <v>78.8</v>
      </c>
      <c r="AI5" s="4">
        <v>8.7</v>
      </c>
      <c r="AJ5" s="2">
        <v>1</v>
      </c>
      <c r="AK5" s="15">
        <v>23</v>
      </c>
    </row>
    <row r="6" spans="1:37" ht="12.75">
      <c r="A6" s="2">
        <v>1999</v>
      </c>
      <c r="B6" s="2" t="s">
        <v>60</v>
      </c>
      <c r="C6" s="14">
        <v>1</v>
      </c>
      <c r="D6" s="2">
        <v>977547</v>
      </c>
      <c r="E6" s="6">
        <v>4369862</v>
      </c>
      <c r="F6" s="66">
        <v>17758</v>
      </c>
      <c r="G6" s="8">
        <f t="shared" si="0"/>
        <v>4063.7438893951344</v>
      </c>
      <c r="H6" s="59">
        <f>(G6*0.97868)</f>
        <v>3977.10486967323</v>
      </c>
      <c r="I6" s="59">
        <v>3610.630982912809</v>
      </c>
      <c r="J6" s="8">
        <f t="shared" si="3"/>
        <v>366.473886760421</v>
      </c>
      <c r="K6" s="8">
        <f t="shared" si="6"/>
        <v>0.10149857143938178</v>
      </c>
      <c r="L6" s="15">
        <v>692820620412</v>
      </c>
      <c r="M6" s="18">
        <v>6192431489</v>
      </c>
      <c r="N6" s="41">
        <f>M6*0.97868</f>
        <v>6060408849.65452</v>
      </c>
      <c r="O6" s="27">
        <f t="shared" si="4"/>
        <v>-179466925</v>
      </c>
      <c r="P6" s="32">
        <v>-179466925</v>
      </c>
      <c r="Q6" s="10">
        <f t="shared" si="1"/>
        <v>1386.8650427987245</v>
      </c>
      <c r="R6" s="8">
        <f t="shared" si="5"/>
        <v>-25.96803467372638</v>
      </c>
      <c r="S6" s="14">
        <f>(F6*1000000+M6)*0.97868</f>
        <v>23439808289.65452</v>
      </c>
      <c r="T6" s="10">
        <f t="shared" si="2"/>
        <v>5363.969912471955</v>
      </c>
      <c r="U6" s="2">
        <v>114430</v>
      </c>
      <c r="V6" s="15">
        <f t="shared" si="7"/>
        <v>114430000000</v>
      </c>
      <c r="W6" s="2">
        <v>22722</v>
      </c>
      <c r="X6" s="8">
        <f>W6*0.97868</f>
        <v>22237.56696</v>
      </c>
      <c r="Y6" s="17">
        <v>3</v>
      </c>
      <c r="Z6" s="17">
        <v>4</v>
      </c>
      <c r="AA6" s="6">
        <v>2</v>
      </c>
      <c r="AB6" s="6">
        <v>1</v>
      </c>
      <c r="AC6" s="2" t="s">
        <v>62</v>
      </c>
      <c r="AD6" s="2">
        <v>1</v>
      </c>
      <c r="AE6" s="12">
        <v>3</v>
      </c>
      <c r="AF6" s="12">
        <v>4.75</v>
      </c>
      <c r="AG6" s="4">
        <v>4.3</v>
      </c>
      <c r="AH6" s="4">
        <v>81.1</v>
      </c>
      <c r="AI6" s="4">
        <v>8.8</v>
      </c>
      <c r="AJ6" s="2">
        <v>1</v>
      </c>
      <c r="AK6" s="15">
        <v>16</v>
      </c>
    </row>
    <row r="7" spans="1:37" ht="12.75">
      <c r="A7" s="2">
        <v>2000</v>
      </c>
      <c r="B7" s="2" t="s">
        <v>60</v>
      </c>
      <c r="C7" s="14">
        <v>1</v>
      </c>
      <c r="D7" s="2">
        <v>1067178</v>
      </c>
      <c r="E7" s="36">
        <v>4452375</v>
      </c>
      <c r="F7" s="48">
        <v>16646</v>
      </c>
      <c r="G7" s="8">
        <f t="shared" si="0"/>
        <v>3738.678795025127</v>
      </c>
      <c r="H7" s="59">
        <f>(G7*1)</f>
        <v>3738.678795025127</v>
      </c>
      <c r="I7" s="59">
        <v>3977.10486967323</v>
      </c>
      <c r="J7" s="8">
        <f t="shared" si="3"/>
        <v>-238.42607464810317</v>
      </c>
      <c r="K7" s="8">
        <f t="shared" si="6"/>
        <v>-0.05994965746721507</v>
      </c>
      <c r="L7" s="15">
        <v>780418627647</v>
      </c>
      <c r="M7" s="56">
        <v>7317040379</v>
      </c>
      <c r="N7" s="42">
        <f>M7*1</f>
        <v>7317040379</v>
      </c>
      <c r="O7" s="27">
        <f t="shared" si="4"/>
        <v>1124608890</v>
      </c>
      <c r="P7" s="32">
        <v>1124608890</v>
      </c>
      <c r="Q7" s="10">
        <f t="shared" si="1"/>
        <v>1643.4016404727813</v>
      </c>
      <c r="R7" s="8">
        <f t="shared" si="5"/>
        <v>256.5365976740568</v>
      </c>
      <c r="S7" s="14">
        <f>(F7*1000000+M7)*1</f>
        <v>23963040379</v>
      </c>
      <c r="T7" s="10">
        <f t="shared" si="2"/>
        <v>5382.080435497908</v>
      </c>
      <c r="U7" s="2">
        <v>114576</v>
      </c>
      <c r="V7" s="15">
        <f t="shared" si="7"/>
        <v>114576000000</v>
      </c>
      <c r="W7" s="2">
        <v>23764</v>
      </c>
      <c r="X7" s="8">
        <f>W7*1</f>
        <v>23764</v>
      </c>
      <c r="Y7" s="17">
        <v>2</v>
      </c>
      <c r="Z7" s="17">
        <v>3</v>
      </c>
      <c r="AA7" s="6">
        <v>5</v>
      </c>
      <c r="AB7" s="6">
        <v>2</v>
      </c>
      <c r="AC7" s="2" t="s">
        <v>62</v>
      </c>
      <c r="AD7" s="2">
        <v>1</v>
      </c>
      <c r="AE7" s="4">
        <v>3</v>
      </c>
      <c r="AF7" s="12">
        <v>5</v>
      </c>
      <c r="AG7" s="4">
        <v>4.1</v>
      </c>
      <c r="AH7" s="4">
        <v>77.5</v>
      </c>
      <c r="AI7" s="4">
        <v>9.1</v>
      </c>
      <c r="AJ7" s="2">
        <v>1</v>
      </c>
      <c r="AK7" s="15">
        <v>53</v>
      </c>
    </row>
    <row r="8" spans="1:37" ht="12.75">
      <c r="A8" s="2">
        <v>2001</v>
      </c>
      <c r="B8" s="2" t="s">
        <v>60</v>
      </c>
      <c r="C8" s="14">
        <v>1</v>
      </c>
      <c r="D8" s="2">
        <v>1017352</v>
      </c>
      <c r="E8" s="36">
        <v>4466618</v>
      </c>
      <c r="F8" s="49">
        <v>17037</v>
      </c>
      <c r="G8" s="8">
        <f t="shared" si="0"/>
        <v>3814.2952900830114</v>
      </c>
      <c r="H8" s="59">
        <f>(G8*1.02402)</f>
        <v>3905.914662950805</v>
      </c>
      <c r="I8" s="59">
        <v>3738.678795025127</v>
      </c>
      <c r="J8" s="8">
        <f t="shared" si="3"/>
        <v>167.23586792567812</v>
      </c>
      <c r="K8" s="8">
        <f t="shared" si="6"/>
        <v>0.04473127462787403</v>
      </c>
      <c r="L8" s="15">
        <v>731025906239</v>
      </c>
      <c r="M8" s="42">
        <v>7570360047</v>
      </c>
      <c r="N8" s="42">
        <f>M8*1.02402</f>
        <v>7752200095.328939</v>
      </c>
      <c r="O8" s="27">
        <f t="shared" si="4"/>
        <v>253319668</v>
      </c>
      <c r="P8" s="32">
        <v>-5097762312</v>
      </c>
      <c r="Q8" s="10">
        <f t="shared" si="1"/>
        <v>1735.586095638566</v>
      </c>
      <c r="R8" s="8">
        <f t="shared" si="5"/>
        <v>92.18445516578458</v>
      </c>
      <c r="S8" s="14">
        <f>(F8*1000000+M8)*1.02402</f>
        <v>25198428835.328938</v>
      </c>
      <c r="T8" s="10">
        <f t="shared" si="2"/>
        <v>5641.500758589371</v>
      </c>
      <c r="U8" s="2">
        <v>115599</v>
      </c>
      <c r="V8" s="15">
        <f t="shared" si="7"/>
        <v>115599000000</v>
      </c>
      <c r="W8" s="2">
        <v>24721</v>
      </c>
      <c r="X8" s="8">
        <f>W8*1.02402</f>
        <v>25314.79842</v>
      </c>
      <c r="Y8" s="17">
        <v>2</v>
      </c>
      <c r="Z8" s="17">
        <v>2</v>
      </c>
      <c r="AA8" s="6">
        <v>2</v>
      </c>
      <c r="AB8" s="6">
        <v>5</v>
      </c>
      <c r="AC8" s="2" t="s">
        <v>62</v>
      </c>
      <c r="AD8" s="2">
        <v>1</v>
      </c>
      <c r="AE8" s="4">
        <v>3</v>
      </c>
      <c r="AF8" s="12">
        <v>4.25</v>
      </c>
      <c r="AG8" s="4">
        <v>4.7</v>
      </c>
      <c r="AH8" s="58">
        <v>80.2</v>
      </c>
      <c r="AI8" s="4">
        <v>9.2</v>
      </c>
      <c r="AJ8" s="2">
        <v>1</v>
      </c>
      <c r="AK8" s="15">
        <v>14</v>
      </c>
    </row>
    <row r="9" spans="1:37" ht="12.75">
      <c r="A9" s="2">
        <v>2002</v>
      </c>
      <c r="B9" s="2" t="s">
        <v>60</v>
      </c>
      <c r="C9" s="14">
        <v>1</v>
      </c>
      <c r="D9" s="2">
        <v>1014572</v>
      </c>
      <c r="E9" s="36">
        <v>4477571</v>
      </c>
      <c r="F9" s="48">
        <v>17120</v>
      </c>
      <c r="G9" s="8">
        <f t="shared" si="0"/>
        <v>3823.501626216536</v>
      </c>
      <c r="H9" s="59">
        <f>(G9*1.04193)</f>
        <v>3983.8210494037953</v>
      </c>
      <c r="I9" s="59">
        <v>3905.914662950805</v>
      </c>
      <c r="J9" s="8">
        <f t="shared" si="3"/>
        <v>77.90638645299032</v>
      </c>
      <c r="K9" s="8">
        <f t="shared" si="6"/>
        <v>0.019945747200256114</v>
      </c>
      <c r="L9" s="15">
        <v>693257299708</v>
      </c>
      <c r="M9" s="56">
        <v>8266884455</v>
      </c>
      <c r="N9" s="42">
        <f>M9*1.04193</f>
        <v>8613514920.19815</v>
      </c>
      <c r="O9" s="27">
        <f t="shared" si="4"/>
        <v>696524408</v>
      </c>
      <c r="P9" s="32">
        <v>6047606388</v>
      </c>
      <c r="Q9" s="10">
        <f t="shared" si="1"/>
        <v>1923.702587898249</v>
      </c>
      <c r="R9" s="8">
        <f t="shared" si="5"/>
        <v>188.11649225968313</v>
      </c>
      <c r="S9" s="14">
        <f>(F9*1000000+M9)*1.04193</f>
        <v>26451356520.19815</v>
      </c>
      <c r="T9" s="10">
        <f t="shared" si="2"/>
        <v>5907.523637302044</v>
      </c>
      <c r="U9" s="2">
        <v>118185</v>
      </c>
      <c r="V9" s="15">
        <f t="shared" si="7"/>
        <v>118185000000</v>
      </c>
      <c r="W9" s="2">
        <v>25423</v>
      </c>
      <c r="X9" s="8">
        <f>W9*1.04193</f>
        <v>26488.986390000002</v>
      </c>
      <c r="Y9" s="17">
        <v>2</v>
      </c>
      <c r="Z9" s="17">
        <v>2</v>
      </c>
      <c r="AA9" s="6">
        <v>1</v>
      </c>
      <c r="AB9" s="6">
        <v>2</v>
      </c>
      <c r="AC9" s="2" t="s">
        <v>62</v>
      </c>
      <c r="AD9" s="2">
        <v>1</v>
      </c>
      <c r="AE9" s="4">
        <v>3</v>
      </c>
      <c r="AF9" s="12">
        <v>4.666666666666667</v>
      </c>
      <c r="AG9" s="4">
        <v>5.4</v>
      </c>
      <c r="AH9" s="58">
        <v>78.9</v>
      </c>
      <c r="AI9" s="4">
        <v>8.8</v>
      </c>
      <c r="AJ9" s="2">
        <v>1</v>
      </c>
      <c r="AK9" s="15">
        <v>9</v>
      </c>
    </row>
    <row r="10" spans="1:37" ht="12.75">
      <c r="A10" s="2">
        <v>2003</v>
      </c>
      <c r="B10" s="2" t="s">
        <v>60</v>
      </c>
      <c r="C10" s="14">
        <v>1</v>
      </c>
      <c r="D10" s="2">
        <v>1017105</v>
      </c>
      <c r="E10" s="36">
        <v>4495089</v>
      </c>
      <c r="F10" s="49">
        <v>17209</v>
      </c>
      <c r="G10" s="8">
        <f t="shared" si="0"/>
        <v>3828.400283064473</v>
      </c>
      <c r="H10" s="59">
        <f>(G10*1.06409)</f>
        <v>4073.762457206075</v>
      </c>
      <c r="I10" s="59">
        <v>3983.8210494037953</v>
      </c>
      <c r="J10" s="8">
        <f t="shared" si="3"/>
        <v>89.94140780227963</v>
      </c>
      <c r="K10" s="8">
        <f t="shared" si="6"/>
        <v>0.022576668652257846</v>
      </c>
      <c r="L10" s="15">
        <v>723743176992</v>
      </c>
      <c r="M10" s="42">
        <v>8340387183</v>
      </c>
      <c r="N10" s="42">
        <f>M10*1.06409</f>
        <v>8874922597.55847</v>
      </c>
      <c r="O10" s="27">
        <f t="shared" si="4"/>
        <v>73502728</v>
      </c>
      <c r="P10" s="32">
        <v>73502728</v>
      </c>
      <c r="Q10" s="10">
        <f t="shared" si="1"/>
        <v>1974.3597062390688</v>
      </c>
      <c r="R10" s="8">
        <f t="shared" si="5"/>
        <v>50.65711834081981</v>
      </c>
      <c r="S10" s="14">
        <f>(F10*1000000+M10)*1.0631</f>
        <v>27161553514.2473</v>
      </c>
      <c r="T10" s="10">
        <f t="shared" si="2"/>
        <v>6048.122163445144</v>
      </c>
      <c r="U10" s="2">
        <v>121564</v>
      </c>
      <c r="V10" s="15">
        <f t="shared" si="7"/>
        <v>121564000000</v>
      </c>
      <c r="W10" s="2">
        <v>26330</v>
      </c>
      <c r="X10" s="8">
        <f>W10*1.06409</f>
        <v>28017.4897</v>
      </c>
      <c r="Y10" s="17">
        <v>2</v>
      </c>
      <c r="Z10" s="17">
        <v>2</v>
      </c>
      <c r="AA10" s="6">
        <v>2</v>
      </c>
      <c r="AB10" s="6">
        <v>1</v>
      </c>
      <c r="AC10" s="2" t="s">
        <v>63</v>
      </c>
      <c r="AD10" s="2">
        <v>0</v>
      </c>
      <c r="AE10" s="4">
        <v>2.7</v>
      </c>
      <c r="AF10" s="24">
        <v>3.25</v>
      </c>
      <c r="AG10" s="4">
        <v>5.5</v>
      </c>
      <c r="AH10" s="58">
        <v>79.9</v>
      </c>
      <c r="AI10" s="4">
        <v>8.4</v>
      </c>
      <c r="AJ10" s="2">
        <v>1</v>
      </c>
      <c r="AK10" s="15">
        <v>12</v>
      </c>
    </row>
    <row r="11" spans="1:37" ht="12.75">
      <c r="A11" s="2">
        <v>2004</v>
      </c>
      <c r="B11" s="2" t="s">
        <v>60</v>
      </c>
      <c r="C11" s="14">
        <v>1</v>
      </c>
      <c r="D11" s="2">
        <v>1045472</v>
      </c>
      <c r="E11" s="36">
        <v>4517442</v>
      </c>
      <c r="F11" s="48">
        <v>17852</v>
      </c>
      <c r="G11" s="8">
        <f t="shared" si="0"/>
        <v>3951.7939577309457</v>
      </c>
      <c r="H11" s="59">
        <f>(G11*1.09429)</f>
        <v>4324.408610005396</v>
      </c>
      <c r="I11" s="59">
        <v>4073.762457206075</v>
      </c>
      <c r="J11" s="8">
        <f t="shared" si="3"/>
        <v>250.6461527993215</v>
      </c>
      <c r="K11" s="8">
        <f t="shared" si="6"/>
        <v>0.06152694356440782</v>
      </c>
      <c r="L11" s="15">
        <v>817935848814</v>
      </c>
      <c r="M11" s="56">
        <v>9036640599</v>
      </c>
      <c r="N11" s="42">
        <f>M11*1.09429</f>
        <v>9888705441.07971</v>
      </c>
      <c r="O11" s="27">
        <f t="shared" si="4"/>
        <v>696253416</v>
      </c>
      <c r="P11" s="32">
        <v>696253416</v>
      </c>
      <c r="Q11" s="10">
        <f t="shared" si="1"/>
        <v>2189.0055126506795</v>
      </c>
      <c r="R11" s="8">
        <f t="shared" si="5"/>
        <v>214.6458064116107</v>
      </c>
      <c r="S11" s="14">
        <f>(F11*1000000+M11)*1.09429</f>
        <v>29423970521.07971</v>
      </c>
      <c r="T11" s="10">
        <f t="shared" si="2"/>
        <v>6513.414122656076</v>
      </c>
      <c r="U11" s="2">
        <v>127962</v>
      </c>
      <c r="V11" s="15">
        <f t="shared" si="7"/>
        <v>127962000000</v>
      </c>
      <c r="W11" s="2">
        <v>28037</v>
      </c>
      <c r="X11" s="8">
        <f>W11*1.09429</f>
        <v>30680.60873</v>
      </c>
      <c r="Y11" s="17">
        <v>0</v>
      </c>
      <c r="Z11" s="17">
        <v>2</v>
      </c>
      <c r="AA11" s="6">
        <v>1</v>
      </c>
      <c r="AB11" s="6">
        <v>2</v>
      </c>
      <c r="AC11" s="2" t="s">
        <v>63</v>
      </c>
      <c r="AD11" s="2">
        <v>0</v>
      </c>
      <c r="AE11" s="4">
        <v>2.8</v>
      </c>
      <c r="AF11" s="25">
        <v>2.75</v>
      </c>
      <c r="AG11" s="4">
        <v>5.2</v>
      </c>
      <c r="AH11" s="4">
        <v>82.4</v>
      </c>
      <c r="AI11" s="4">
        <v>8.6</v>
      </c>
      <c r="AJ11" s="2">
        <v>1</v>
      </c>
      <c r="AK11" s="15">
        <v>10</v>
      </c>
    </row>
    <row r="12" spans="1:37" ht="12.75">
      <c r="A12" s="2">
        <v>1995</v>
      </c>
      <c r="B12" s="2" t="s">
        <v>1</v>
      </c>
      <c r="C12" s="15">
        <v>3</v>
      </c>
      <c r="D12" s="2">
        <v>728105</v>
      </c>
      <c r="E12" s="35">
        <v>4306908</v>
      </c>
      <c r="F12" s="26">
        <v>6699</v>
      </c>
      <c r="G12" s="8">
        <f t="shared" si="0"/>
        <v>1555.4081953921468</v>
      </c>
      <c r="H12" s="59">
        <f>(G12*0.92115)</f>
        <v>1432.764259185476</v>
      </c>
      <c r="L12" s="15">
        <v>583865200000</v>
      </c>
      <c r="M12" s="14">
        <v>7326500000</v>
      </c>
      <c r="N12" s="15">
        <f>M12*0.92115</f>
        <v>6748805475</v>
      </c>
      <c r="O12" s="26"/>
      <c r="P12" s="15" t="s">
        <v>99</v>
      </c>
      <c r="Q12" s="10">
        <f t="shared" si="1"/>
        <v>1566.9722861505284</v>
      </c>
      <c r="S12" s="14">
        <f>(F12*1000000+M12)*0.92115</f>
        <v>12919589325</v>
      </c>
      <c r="T12" s="10">
        <f t="shared" si="2"/>
        <v>2999.7365453360044</v>
      </c>
      <c r="V12" s="15">
        <f t="shared" si="7"/>
        <v>0</v>
      </c>
      <c r="W12" s="2">
        <v>19929</v>
      </c>
      <c r="X12" s="10">
        <f>W12*0.92115</f>
        <v>18357.59835</v>
      </c>
      <c r="Y12" s="15">
        <v>3</v>
      </c>
      <c r="Z12" s="17"/>
      <c r="AA12" s="2">
        <v>1</v>
      </c>
      <c r="AB12" s="6"/>
      <c r="AC12" s="2" t="s">
        <v>12</v>
      </c>
      <c r="AD12" s="2">
        <v>0</v>
      </c>
      <c r="AE12" s="20">
        <v>3.4166666666666665</v>
      </c>
      <c r="AF12" s="20">
        <v>3</v>
      </c>
      <c r="AG12" s="4">
        <v>5.3</v>
      </c>
      <c r="AH12" s="4">
        <v>82.3</v>
      </c>
      <c r="AI12" s="4">
        <v>10.8</v>
      </c>
      <c r="AJ12" s="2">
        <v>1</v>
      </c>
      <c r="AK12" s="15">
        <v>13</v>
      </c>
    </row>
    <row r="13" spans="1:37" ht="12.75">
      <c r="A13" s="2">
        <v>1996</v>
      </c>
      <c r="B13" s="2" t="s">
        <v>1</v>
      </c>
      <c r="C13" s="15">
        <v>3</v>
      </c>
      <c r="D13" s="5">
        <v>780107</v>
      </c>
      <c r="E13" s="35">
        <v>4432308</v>
      </c>
      <c r="F13" s="26">
        <v>9604</v>
      </c>
      <c r="G13" s="8">
        <f t="shared" si="0"/>
        <v>2166.816926982511</v>
      </c>
      <c r="H13" s="59">
        <f>(G13*0.93859)</f>
        <v>2033.7526994965153</v>
      </c>
      <c r="I13" s="59">
        <v>1432.764259185476</v>
      </c>
      <c r="J13" s="8">
        <f aca="true" t="shared" si="8" ref="J13:J21">H13-H12</f>
        <v>600.9884403110393</v>
      </c>
      <c r="K13" s="8">
        <f>(H13-H12)/H12</f>
        <v>0.4194607985634009</v>
      </c>
      <c r="L13" s="14">
        <v>622827062949</v>
      </c>
      <c r="M13" s="14">
        <v>10502466120</v>
      </c>
      <c r="N13" s="15">
        <f>M13*0.93859</f>
        <v>9857509675.5708</v>
      </c>
      <c r="O13" s="26">
        <f aca="true" t="shared" si="9" ref="O13:O21">M13-M12</f>
        <v>3175966120</v>
      </c>
      <c r="P13" s="15">
        <v>3175966120</v>
      </c>
      <c r="Q13" s="10">
        <f t="shared" si="1"/>
        <v>2224.012788725603</v>
      </c>
      <c r="R13" s="8">
        <f aca="true" t="shared" si="10" ref="R13:R21">Q13-Q12</f>
        <v>657.0405025750747</v>
      </c>
      <c r="S13" s="14">
        <f>(F13*1000000+M13)*0.93859</f>
        <v>18871728035.5708</v>
      </c>
      <c r="T13" s="10">
        <f t="shared" si="2"/>
        <v>4257.765488222119</v>
      </c>
      <c r="U13" s="10"/>
      <c r="V13" s="15">
        <f t="shared" si="7"/>
        <v>0</v>
      </c>
      <c r="W13" s="2">
        <v>20823</v>
      </c>
      <c r="X13" s="10">
        <f>W13*0.93859</f>
        <v>19544.259570000002</v>
      </c>
      <c r="Y13" s="15">
        <v>5</v>
      </c>
      <c r="Z13" s="15">
        <v>3</v>
      </c>
      <c r="AA13" s="2">
        <v>1</v>
      </c>
      <c r="AB13" s="2">
        <v>1</v>
      </c>
      <c r="AC13" s="2" t="s">
        <v>12</v>
      </c>
      <c r="AD13" s="2">
        <v>0</v>
      </c>
      <c r="AE13" s="20">
        <v>3.4166666666666665</v>
      </c>
      <c r="AF13" s="20">
        <v>2.25</v>
      </c>
      <c r="AG13" s="4">
        <v>5.5</v>
      </c>
      <c r="AH13" s="4">
        <v>83.5</v>
      </c>
      <c r="AI13" s="4">
        <v>10.5</v>
      </c>
      <c r="AJ13" s="2">
        <v>1</v>
      </c>
      <c r="AK13" s="15">
        <v>9</v>
      </c>
    </row>
    <row r="14" spans="1:37" ht="12.75">
      <c r="A14" s="2">
        <v>1997</v>
      </c>
      <c r="B14" s="2" t="s">
        <v>1</v>
      </c>
      <c r="C14" s="15">
        <v>3</v>
      </c>
      <c r="D14" s="2">
        <v>809459</v>
      </c>
      <c r="E14" s="35">
        <v>4552207</v>
      </c>
      <c r="F14" s="26">
        <v>9240</v>
      </c>
      <c r="G14" s="8">
        <f t="shared" si="0"/>
        <v>2029.7846736758675</v>
      </c>
      <c r="H14" s="59">
        <f>(G14*0.95415)</f>
        <v>1936.719046387829</v>
      </c>
      <c r="I14" s="59">
        <v>2033.7526994965153</v>
      </c>
      <c r="J14" s="8">
        <f t="shared" si="8"/>
        <v>-97.0336531086864</v>
      </c>
      <c r="K14" s="8">
        <f aca="true" t="shared" si="11" ref="K14:K21">(H14-H13)/H13</f>
        <v>-0.047711628425967656</v>
      </c>
      <c r="L14" s="15">
        <v>687597998554</v>
      </c>
      <c r="M14" s="14">
        <v>13820200104</v>
      </c>
      <c r="N14" s="32">
        <f>M14*0.95415</f>
        <v>13186543929.2316</v>
      </c>
      <c r="O14" s="26">
        <f t="shared" si="9"/>
        <v>3317733984</v>
      </c>
      <c r="P14" s="15">
        <v>3317733984</v>
      </c>
      <c r="Q14" s="10">
        <f t="shared" si="1"/>
        <v>2896.7364465701144</v>
      </c>
      <c r="R14" s="8">
        <f t="shared" si="10"/>
        <v>672.7236578445113</v>
      </c>
      <c r="S14" s="14">
        <f>(F14*1000000+M14)*0.95415</f>
        <v>22002889929.2316</v>
      </c>
      <c r="T14" s="10">
        <f t="shared" si="2"/>
        <v>4833.4554929579435</v>
      </c>
      <c r="U14" s="2">
        <v>127439</v>
      </c>
      <c r="V14" s="15">
        <f t="shared" si="7"/>
        <v>127439000000</v>
      </c>
      <c r="W14" s="2">
        <v>21861</v>
      </c>
      <c r="X14" s="8">
        <f>W14*0.95415</f>
        <v>20858.673150000002</v>
      </c>
      <c r="Y14" s="15">
        <v>6</v>
      </c>
      <c r="Z14" s="15">
        <v>5</v>
      </c>
      <c r="AA14" s="2">
        <v>0</v>
      </c>
      <c r="AB14" s="2">
        <v>1</v>
      </c>
      <c r="AC14" s="2" t="s">
        <v>16</v>
      </c>
      <c r="AD14" s="2">
        <v>0</v>
      </c>
      <c r="AE14" s="12">
        <v>3.4166666666666665</v>
      </c>
      <c r="AF14" s="20">
        <v>2.75</v>
      </c>
      <c r="AG14" s="4">
        <v>4.6</v>
      </c>
      <c r="AH14" s="4">
        <v>82.6</v>
      </c>
      <c r="AI14" s="4">
        <v>10</v>
      </c>
      <c r="AJ14" s="2">
        <v>1</v>
      </c>
      <c r="AK14" s="15">
        <v>4</v>
      </c>
    </row>
    <row r="15" spans="1:37" ht="12.75">
      <c r="A15" s="2">
        <v>1998</v>
      </c>
      <c r="B15" s="2" t="s">
        <v>1</v>
      </c>
      <c r="C15" s="15">
        <v>3</v>
      </c>
      <c r="D15" s="2">
        <v>921840</v>
      </c>
      <c r="E15" s="2">
        <v>4667277</v>
      </c>
      <c r="F15" s="26">
        <v>9887</v>
      </c>
      <c r="G15" s="8">
        <f t="shared" si="0"/>
        <v>2118.365805157911</v>
      </c>
      <c r="H15" s="59">
        <f>(G15*0.96475)</f>
        <v>2043.6934105260946</v>
      </c>
      <c r="I15" s="59">
        <v>1936.719046387829</v>
      </c>
      <c r="J15" s="8">
        <f t="shared" si="8"/>
        <v>106.97436413826563</v>
      </c>
      <c r="K15" s="8">
        <f t="shared" si="11"/>
        <v>0.055234838701970386</v>
      </c>
      <c r="L15" s="15">
        <v>680474247508</v>
      </c>
      <c r="M15" s="14">
        <v>11414461923</v>
      </c>
      <c r="N15" s="40">
        <f>M15*0.96475</f>
        <v>11012102140.21425</v>
      </c>
      <c r="O15" s="26">
        <f t="shared" si="9"/>
        <v>-2405738181</v>
      </c>
      <c r="P15" s="15">
        <v>-2405738181</v>
      </c>
      <c r="Q15" s="10">
        <f t="shared" si="1"/>
        <v>2359.427593479935</v>
      </c>
      <c r="R15" s="8">
        <f t="shared" si="10"/>
        <v>-537.3088530901796</v>
      </c>
      <c r="S15" s="14">
        <f>(F15*1000000+M15)*0.96475</f>
        <v>20550585390.21425</v>
      </c>
      <c r="T15" s="10">
        <f t="shared" si="2"/>
        <v>4403.12100400603</v>
      </c>
      <c r="U15" s="2">
        <v>138668</v>
      </c>
      <c r="V15" s="15">
        <f t="shared" si="7"/>
        <v>138668000000</v>
      </c>
      <c r="W15" s="2">
        <v>23216</v>
      </c>
      <c r="X15" s="8">
        <f>W15*0.96475</f>
        <v>22397.636</v>
      </c>
      <c r="Y15" s="15">
        <v>4</v>
      </c>
      <c r="Z15" s="15">
        <v>6</v>
      </c>
      <c r="AA15" s="2">
        <v>0</v>
      </c>
      <c r="AB15" s="2">
        <v>0</v>
      </c>
      <c r="AC15" s="2" t="s">
        <v>16</v>
      </c>
      <c r="AD15" s="2">
        <v>0</v>
      </c>
      <c r="AE15" s="23">
        <v>3.3333333333333335</v>
      </c>
      <c r="AF15" s="23">
        <v>3.25</v>
      </c>
      <c r="AG15" s="4">
        <v>4.3</v>
      </c>
      <c r="AH15" s="4">
        <v>81.9</v>
      </c>
      <c r="AI15" s="4">
        <v>10.1</v>
      </c>
      <c r="AJ15" s="2">
        <v>1</v>
      </c>
      <c r="AK15" s="15">
        <v>9</v>
      </c>
    </row>
    <row r="16" spans="1:37" ht="12.75">
      <c r="A16" s="2">
        <v>1999</v>
      </c>
      <c r="B16" s="2" t="s">
        <v>1</v>
      </c>
      <c r="C16" s="15">
        <v>3</v>
      </c>
      <c r="D16" s="2">
        <v>977547</v>
      </c>
      <c r="E16" s="2">
        <v>4778332</v>
      </c>
      <c r="F16" s="26">
        <v>10597</v>
      </c>
      <c r="G16" s="8">
        <f t="shared" si="0"/>
        <v>2217.7194887253545</v>
      </c>
      <c r="H16" s="59">
        <f>(G16*0.97868)</f>
        <v>2170.43770922573</v>
      </c>
      <c r="I16" s="59">
        <v>2043.6934105260946</v>
      </c>
      <c r="J16" s="8">
        <f t="shared" si="8"/>
        <v>126.74429869963546</v>
      </c>
      <c r="K16" s="8">
        <f t="shared" si="11"/>
        <v>0.062017276195556414</v>
      </c>
      <c r="L16" s="15">
        <v>692820620412</v>
      </c>
      <c r="M16" s="14">
        <v>11823752818</v>
      </c>
      <c r="N16" s="41">
        <f>M16*0.97868</f>
        <v>11571670407.92024</v>
      </c>
      <c r="O16" s="26">
        <f t="shared" si="9"/>
        <v>409290895</v>
      </c>
      <c r="P16" s="15">
        <v>409290895</v>
      </c>
      <c r="Q16" s="10">
        <f t="shared" si="1"/>
        <v>2421.69661043231</v>
      </c>
      <c r="R16" s="8">
        <f t="shared" si="10"/>
        <v>62.269016952375296</v>
      </c>
      <c r="S16" s="14">
        <f>(F16*1000000+M16)*0.97868</f>
        <v>21942742367.92024</v>
      </c>
      <c r="T16" s="10">
        <f t="shared" si="2"/>
        <v>4592.13431965804</v>
      </c>
      <c r="U16" s="2">
        <v>149717</v>
      </c>
      <c r="V16" s="15">
        <f t="shared" si="7"/>
        <v>149717000000</v>
      </c>
      <c r="W16" s="2">
        <v>24057</v>
      </c>
      <c r="X16" s="8">
        <f>W16*0.97868</f>
        <v>23544.10476</v>
      </c>
      <c r="Y16" s="15">
        <v>4</v>
      </c>
      <c r="Z16" s="15">
        <v>4</v>
      </c>
      <c r="AA16" s="2">
        <v>3</v>
      </c>
      <c r="AB16" s="2">
        <v>0</v>
      </c>
      <c r="AC16" s="2" t="s">
        <v>16</v>
      </c>
      <c r="AD16" s="2">
        <v>0</v>
      </c>
      <c r="AE16" s="12">
        <v>3.3333333333333335</v>
      </c>
      <c r="AF16" s="12">
        <v>5</v>
      </c>
      <c r="AG16" s="4">
        <v>4.5</v>
      </c>
      <c r="AH16" s="4">
        <v>83.1</v>
      </c>
      <c r="AI16" s="4">
        <v>10.3</v>
      </c>
      <c r="AJ16" s="2">
        <v>1</v>
      </c>
      <c r="AK16" s="15">
        <v>12</v>
      </c>
    </row>
    <row r="17" spans="1:37" ht="12.75">
      <c r="A17" s="2">
        <v>2000</v>
      </c>
      <c r="B17" s="2" t="s">
        <v>1</v>
      </c>
      <c r="C17" s="15">
        <v>3</v>
      </c>
      <c r="D17" s="2">
        <v>1067178</v>
      </c>
      <c r="E17" s="63">
        <v>5166693</v>
      </c>
      <c r="F17" s="26">
        <v>10716</v>
      </c>
      <c r="G17" s="8">
        <f t="shared" si="0"/>
        <v>2074.0539451444088</v>
      </c>
      <c r="H17" s="59">
        <f>(G17*1)</f>
        <v>2074.0539451444088</v>
      </c>
      <c r="I17" s="59">
        <v>2170.43770922573</v>
      </c>
      <c r="J17" s="8">
        <f t="shared" si="8"/>
        <v>-96.38376408132126</v>
      </c>
      <c r="K17" s="8">
        <f t="shared" si="11"/>
        <v>-0.04440752373202393</v>
      </c>
      <c r="L17" s="15">
        <v>780418627647</v>
      </c>
      <c r="M17" s="14">
        <v>14333689364</v>
      </c>
      <c r="N17" s="42">
        <f>M17*1</f>
        <v>14333689364</v>
      </c>
      <c r="O17" s="26">
        <f t="shared" si="9"/>
        <v>2509936546</v>
      </c>
      <c r="P17" s="15">
        <v>-4506712439</v>
      </c>
      <c r="Q17" s="10">
        <f t="shared" si="1"/>
        <v>2774.248317831154</v>
      </c>
      <c r="R17" s="8">
        <f t="shared" si="10"/>
        <v>352.551707398844</v>
      </c>
      <c r="S17" s="14">
        <f>(F17*1000000+M17)*1</f>
        <v>25049689364</v>
      </c>
      <c r="T17" s="10">
        <f t="shared" si="2"/>
        <v>4848.302262975563</v>
      </c>
      <c r="U17" s="2">
        <v>158533</v>
      </c>
      <c r="V17" s="15">
        <f t="shared" si="7"/>
        <v>158533000000</v>
      </c>
      <c r="W17" s="2">
        <v>25656</v>
      </c>
      <c r="X17" s="8">
        <f>W17*1</f>
        <v>25656</v>
      </c>
      <c r="Y17" s="15">
        <v>4</v>
      </c>
      <c r="Z17" s="15">
        <v>4</v>
      </c>
      <c r="AA17" s="2">
        <v>0</v>
      </c>
      <c r="AB17" s="2">
        <v>3</v>
      </c>
      <c r="AC17" s="2" t="s">
        <v>16</v>
      </c>
      <c r="AD17" s="2">
        <v>0</v>
      </c>
      <c r="AE17" s="4">
        <v>3.5</v>
      </c>
      <c r="AF17" s="12">
        <v>4.5</v>
      </c>
      <c r="AG17" s="4">
        <v>4</v>
      </c>
      <c r="AH17" s="4">
        <v>85.1</v>
      </c>
      <c r="AI17" s="4">
        <v>10.3</v>
      </c>
      <c r="AJ17" s="2">
        <v>1</v>
      </c>
      <c r="AK17" s="15">
        <v>14</v>
      </c>
    </row>
    <row r="18" spans="1:37" ht="12.75">
      <c r="A18" s="2">
        <v>2001</v>
      </c>
      <c r="B18" s="2" t="s">
        <v>1</v>
      </c>
      <c r="C18" s="15">
        <v>3</v>
      </c>
      <c r="D18" s="2">
        <v>1017352</v>
      </c>
      <c r="E18" s="63">
        <v>5300366</v>
      </c>
      <c r="F18" s="26">
        <v>9390</v>
      </c>
      <c r="G18" s="8">
        <f t="shared" si="0"/>
        <v>1771.5757742012534</v>
      </c>
      <c r="H18" s="59">
        <f>(G18*1.02402)</f>
        <v>1814.1290242975674</v>
      </c>
      <c r="I18" s="59">
        <v>2074.0539451444088</v>
      </c>
      <c r="J18" s="8">
        <f t="shared" si="8"/>
        <v>-259.92492084684136</v>
      </c>
      <c r="K18" s="8">
        <f t="shared" si="11"/>
        <v>-0.125322160233756</v>
      </c>
      <c r="L18" s="15">
        <v>731025906239</v>
      </c>
      <c r="M18" s="14">
        <v>12513510020</v>
      </c>
      <c r="N18" s="42">
        <f>M18*1.02402</f>
        <v>12814084530.680399</v>
      </c>
      <c r="O18" s="26">
        <f t="shared" si="9"/>
        <v>-1820179344</v>
      </c>
      <c r="P18" s="15">
        <v>5196469641</v>
      </c>
      <c r="Q18" s="10">
        <f t="shared" si="1"/>
        <v>2417.5848480426444</v>
      </c>
      <c r="R18" s="8">
        <f t="shared" si="10"/>
        <v>-356.6634697885097</v>
      </c>
      <c r="S18" s="14">
        <f>(F18*1000000+M18)*1.02402</f>
        <v>22429632330.680397</v>
      </c>
      <c r="T18" s="10">
        <f t="shared" si="2"/>
        <v>4231.713872340211</v>
      </c>
      <c r="U18" s="2">
        <v>163448</v>
      </c>
      <c r="V18" s="15">
        <f t="shared" si="7"/>
        <v>163448000000</v>
      </c>
      <c r="W18" s="2">
        <v>26197</v>
      </c>
      <c r="X18" s="8">
        <f>W18*1.02402</f>
        <v>26826.25194</v>
      </c>
      <c r="Y18" s="15">
        <v>5</v>
      </c>
      <c r="Z18" s="15">
        <v>4</v>
      </c>
      <c r="AA18" s="2">
        <v>0</v>
      </c>
      <c r="AB18" s="2">
        <v>0</v>
      </c>
      <c r="AC18" s="2" t="s">
        <v>16</v>
      </c>
      <c r="AD18" s="2">
        <v>0</v>
      </c>
      <c r="AE18" s="4">
        <v>3.5</v>
      </c>
      <c r="AF18" s="12">
        <v>4.666666666666667</v>
      </c>
      <c r="AG18" s="4">
        <v>4.7</v>
      </c>
      <c r="AH18" s="58">
        <v>83.8</v>
      </c>
      <c r="AI18" s="4">
        <v>10.4</v>
      </c>
      <c r="AJ18" s="2">
        <v>1</v>
      </c>
      <c r="AK18" s="15">
        <v>15</v>
      </c>
    </row>
    <row r="19" spans="1:37" ht="12.75">
      <c r="A19" s="2">
        <v>2002</v>
      </c>
      <c r="B19" s="2" t="s">
        <v>1</v>
      </c>
      <c r="C19" s="15">
        <v>3</v>
      </c>
      <c r="D19" s="2">
        <v>1014572</v>
      </c>
      <c r="E19" s="63">
        <v>5445333</v>
      </c>
      <c r="F19" s="26">
        <v>10198</v>
      </c>
      <c r="G19" s="8">
        <f t="shared" si="0"/>
        <v>1872.7963928009544</v>
      </c>
      <c r="H19" s="59">
        <f>(G19*1.04193)</f>
        <v>1951.3227455510985</v>
      </c>
      <c r="I19" s="59">
        <v>1814.1290242975674</v>
      </c>
      <c r="J19" s="8">
        <f t="shared" si="8"/>
        <v>137.19372125353107</v>
      </c>
      <c r="K19" s="8">
        <f t="shared" si="11"/>
        <v>0.0756251178477521</v>
      </c>
      <c r="L19" s="15">
        <v>693257299708</v>
      </c>
      <c r="M19" s="14">
        <v>11871004413</v>
      </c>
      <c r="N19" s="42">
        <f>M19*1.04193</f>
        <v>12368755628.03709</v>
      </c>
      <c r="O19" s="26">
        <f t="shared" si="9"/>
        <v>-642505607</v>
      </c>
      <c r="P19" s="15">
        <v>-642505607</v>
      </c>
      <c r="Q19" s="10">
        <f t="shared" si="1"/>
        <v>2271.4415496787965</v>
      </c>
      <c r="R19" s="8">
        <f t="shared" si="10"/>
        <v>-146.14329836384786</v>
      </c>
      <c r="S19" s="14">
        <f>(F19*1000000+M19)*1.04193</f>
        <v>22994357768.03709</v>
      </c>
      <c r="T19" s="10">
        <f t="shared" si="2"/>
        <v>4222.764295229895</v>
      </c>
      <c r="U19" s="2">
        <v>166860</v>
      </c>
      <c r="V19" s="15">
        <f t="shared" si="7"/>
        <v>166860000000</v>
      </c>
      <c r="W19" s="2">
        <v>26472</v>
      </c>
      <c r="X19" s="8">
        <f>W19*1.04193</f>
        <v>27581.970960000002</v>
      </c>
      <c r="Y19" s="15">
        <v>4</v>
      </c>
      <c r="Z19" s="15">
        <v>5</v>
      </c>
      <c r="AA19" s="2">
        <v>1</v>
      </c>
      <c r="AB19" s="2">
        <v>0</v>
      </c>
      <c r="AC19" s="2" t="s">
        <v>16</v>
      </c>
      <c r="AD19" s="2">
        <v>0</v>
      </c>
      <c r="AE19" s="4">
        <v>3.4</v>
      </c>
      <c r="AF19" s="12">
        <v>4</v>
      </c>
      <c r="AG19" s="4">
        <v>6.1</v>
      </c>
      <c r="AH19" s="58">
        <v>84.6</v>
      </c>
      <c r="AI19" s="4">
        <v>10.3</v>
      </c>
      <c r="AJ19" s="2">
        <v>1</v>
      </c>
      <c r="AK19" s="15">
        <v>19</v>
      </c>
    </row>
    <row r="20" spans="1:37" ht="12.75">
      <c r="A20" s="2">
        <v>2003</v>
      </c>
      <c r="B20" s="2" t="s">
        <v>1</v>
      </c>
      <c r="C20" s="15">
        <v>3</v>
      </c>
      <c r="D20" s="2">
        <v>1017105</v>
      </c>
      <c r="E20" s="36">
        <v>5582252</v>
      </c>
      <c r="F20" s="26">
        <v>10666</v>
      </c>
      <c r="G20" s="8">
        <f t="shared" si="0"/>
        <v>1910.698406306272</v>
      </c>
      <c r="H20" s="59">
        <f>(G20*1.06409)</f>
        <v>2033.155067166441</v>
      </c>
      <c r="I20" s="59">
        <v>1951.3227455510985</v>
      </c>
      <c r="J20" s="8">
        <f t="shared" si="8"/>
        <v>81.83232161534261</v>
      </c>
      <c r="K20" s="8">
        <f t="shared" si="11"/>
        <v>0.0419368460711666</v>
      </c>
      <c r="L20" s="15">
        <v>723743176992</v>
      </c>
      <c r="M20" s="14">
        <v>13323391617</v>
      </c>
      <c r="N20" s="42">
        <f>M20*1.06409</f>
        <v>14177287785.73353</v>
      </c>
      <c r="O20" s="26">
        <f t="shared" si="9"/>
        <v>1452387204</v>
      </c>
      <c r="P20" s="15">
        <v>1452387204</v>
      </c>
      <c r="Q20" s="10">
        <f t="shared" si="1"/>
        <v>2539.707592156988</v>
      </c>
      <c r="R20" s="8">
        <f t="shared" si="10"/>
        <v>268.2660424781916</v>
      </c>
      <c r="S20" s="14">
        <f>(F20*1000000+M20)*1.06409</f>
        <v>25526871725.73353</v>
      </c>
      <c r="T20" s="10">
        <f t="shared" si="2"/>
        <v>4572.862659323429</v>
      </c>
      <c r="U20" s="2">
        <v>174205</v>
      </c>
      <c r="V20" s="15">
        <f t="shared" si="7"/>
        <v>174205000000</v>
      </c>
      <c r="W20" s="2">
        <v>26975</v>
      </c>
      <c r="X20" s="8">
        <f>W20*1.06409</f>
        <v>28703.82775</v>
      </c>
      <c r="Y20" s="15">
        <v>4</v>
      </c>
      <c r="Z20" s="15">
        <v>4</v>
      </c>
      <c r="AA20" s="2">
        <v>1</v>
      </c>
      <c r="AB20" s="2">
        <v>1</v>
      </c>
      <c r="AC20" s="2" t="s">
        <v>17</v>
      </c>
      <c r="AD20" s="2">
        <v>1</v>
      </c>
      <c r="AE20" s="4">
        <v>3.1</v>
      </c>
      <c r="AF20" s="24">
        <v>3.25</v>
      </c>
      <c r="AG20" s="4">
        <v>5.7</v>
      </c>
      <c r="AH20" s="58">
        <v>83.8</v>
      </c>
      <c r="AI20" s="4">
        <v>10.1</v>
      </c>
      <c r="AJ20" s="2">
        <v>1</v>
      </c>
      <c r="AK20" s="15">
        <v>24</v>
      </c>
    </row>
    <row r="21" spans="1:37" ht="12.75">
      <c r="A21" s="2">
        <v>2004</v>
      </c>
      <c r="B21" s="2" t="s">
        <v>1</v>
      </c>
      <c r="C21" s="15">
        <v>3</v>
      </c>
      <c r="D21" s="2">
        <v>1045472</v>
      </c>
      <c r="E21" s="36">
        <v>5745674</v>
      </c>
      <c r="F21" s="28">
        <v>10973</v>
      </c>
      <c r="G21" s="8">
        <f t="shared" si="0"/>
        <v>1909.7846484154861</v>
      </c>
      <c r="H21" s="59">
        <f>(G21*1.09429)</f>
        <v>2089.858242914582</v>
      </c>
      <c r="I21" s="59">
        <v>2033.155067166441</v>
      </c>
      <c r="J21" s="8">
        <f t="shared" si="8"/>
        <v>56.70317574814112</v>
      </c>
      <c r="K21" s="8">
        <f t="shared" si="11"/>
        <v>0.027889252848365846</v>
      </c>
      <c r="L21" s="15">
        <v>817935848814</v>
      </c>
      <c r="M21" s="14">
        <v>13422913020</v>
      </c>
      <c r="N21" s="42">
        <f>M21*1.09429</f>
        <v>14688559488.6558</v>
      </c>
      <c r="O21" s="26">
        <f t="shared" si="9"/>
        <v>99521403</v>
      </c>
      <c r="P21" s="15">
        <v>99521403</v>
      </c>
      <c r="Q21" s="10">
        <f t="shared" si="1"/>
        <v>2556.455428667864</v>
      </c>
      <c r="R21" s="8">
        <f t="shared" si="10"/>
        <v>16.747836510875914</v>
      </c>
      <c r="S21" s="14">
        <f>(F21*1000000+M21)*1.09429</f>
        <v>26696203658.6558</v>
      </c>
      <c r="T21" s="10">
        <f t="shared" si="2"/>
        <v>4646.313671582446</v>
      </c>
      <c r="U21" s="2">
        <v>181132</v>
      </c>
      <c r="V21" s="15">
        <f t="shared" si="7"/>
        <v>181132000000</v>
      </c>
      <c r="W21" s="2">
        <v>28564</v>
      </c>
      <c r="X21" s="8">
        <f>W21*1.09429</f>
        <v>31257.29956</v>
      </c>
      <c r="Y21" s="15">
        <v>5</v>
      </c>
      <c r="Z21" s="15">
        <v>4</v>
      </c>
      <c r="AA21" s="2">
        <v>1</v>
      </c>
      <c r="AB21" s="2">
        <v>1</v>
      </c>
      <c r="AC21" s="2" t="s">
        <v>17</v>
      </c>
      <c r="AD21" s="2">
        <v>1</v>
      </c>
      <c r="AE21" s="4">
        <v>3.4</v>
      </c>
      <c r="AF21" s="25">
        <v>3.25</v>
      </c>
      <c r="AG21" s="4">
        <v>5</v>
      </c>
      <c r="AH21" s="4">
        <v>84.4</v>
      </c>
      <c r="AI21" s="4">
        <v>10.1</v>
      </c>
      <c r="AJ21" s="2">
        <v>1</v>
      </c>
      <c r="AK21" s="15">
        <v>24</v>
      </c>
    </row>
    <row r="22" spans="1:37" ht="12.75">
      <c r="A22" s="2">
        <v>1995</v>
      </c>
      <c r="B22" s="2" t="s">
        <v>2</v>
      </c>
      <c r="C22" s="15">
        <v>5</v>
      </c>
      <c r="D22" s="2">
        <v>728105</v>
      </c>
      <c r="E22" s="35">
        <v>31493525</v>
      </c>
      <c r="F22" s="26">
        <v>96576</v>
      </c>
      <c r="G22" s="8">
        <f t="shared" si="0"/>
        <v>3066.5351052319484</v>
      </c>
      <c r="H22" s="59">
        <f>(G22*0.92115)</f>
        <v>2824.738812184409</v>
      </c>
      <c r="L22" s="15">
        <v>583865200000</v>
      </c>
      <c r="M22" s="14">
        <v>77528700000</v>
      </c>
      <c r="N22" s="15">
        <f>M22*0.92115</f>
        <v>71415562005</v>
      </c>
      <c r="O22" s="26"/>
      <c r="Q22" s="10">
        <f t="shared" si="1"/>
        <v>2267.626821862589</v>
      </c>
      <c r="S22" s="14">
        <f>(F22*1000000+M22)*0.92115</f>
        <v>160376544405</v>
      </c>
      <c r="T22" s="10">
        <f t="shared" si="2"/>
        <v>5092.365634046999</v>
      </c>
      <c r="U22" s="10"/>
      <c r="V22" s="15">
        <f t="shared" si="7"/>
        <v>0</v>
      </c>
      <c r="W22" s="2">
        <v>24161</v>
      </c>
      <c r="X22" s="10">
        <f>W22*0.92115</f>
        <v>22255.905150000002</v>
      </c>
      <c r="Y22" s="15">
        <v>8</v>
      </c>
      <c r="AA22" s="6">
        <v>0</v>
      </c>
      <c r="AC22" s="2" t="s">
        <v>18</v>
      </c>
      <c r="AD22" s="2">
        <v>0</v>
      </c>
      <c r="AE22" s="20">
        <v>3</v>
      </c>
      <c r="AF22" s="20">
        <v>3.75</v>
      </c>
      <c r="AG22" s="4">
        <v>7.9</v>
      </c>
      <c r="AH22" s="4">
        <v>79.6</v>
      </c>
      <c r="AI22" s="4">
        <v>10.3</v>
      </c>
      <c r="AJ22" s="2">
        <v>0</v>
      </c>
      <c r="AK22" s="15">
        <v>16</v>
      </c>
    </row>
    <row r="23" spans="1:37" ht="12.75">
      <c r="A23" s="2">
        <v>1996</v>
      </c>
      <c r="B23" s="2" t="s">
        <v>2</v>
      </c>
      <c r="C23" s="15">
        <v>5</v>
      </c>
      <c r="D23" s="5">
        <v>780107</v>
      </c>
      <c r="E23" s="35">
        <v>31780829</v>
      </c>
      <c r="F23" s="26">
        <v>102703</v>
      </c>
      <c r="G23" s="8">
        <f t="shared" si="0"/>
        <v>3231.6022970955228</v>
      </c>
      <c r="H23" s="59">
        <f>(G23*0.93859)</f>
        <v>3033.1496000308866</v>
      </c>
      <c r="I23" s="59">
        <v>2824.738812184409</v>
      </c>
      <c r="J23" s="8">
        <f aca="true" t="shared" si="12" ref="J23:J31">H23-H22</f>
        <v>208.41078784647743</v>
      </c>
      <c r="K23" s="8">
        <f>(H23-H22)/H22</f>
        <v>0.07378055165578672</v>
      </c>
      <c r="L23" s="14">
        <v>622827062949</v>
      </c>
      <c r="M23" s="14">
        <v>93417854536</v>
      </c>
      <c r="N23" s="15">
        <f>M23*0.93859</f>
        <v>87681064088.94424</v>
      </c>
      <c r="O23" s="26">
        <f aca="true" t="shared" si="13" ref="O23:O31">M23-M22</f>
        <v>15889154536</v>
      </c>
      <c r="P23" s="15">
        <v>-681869145464</v>
      </c>
      <c r="Q23" s="10">
        <f t="shared" si="1"/>
        <v>2758.929419020009</v>
      </c>
      <c r="R23" s="8">
        <f aca="true" t="shared" si="14" ref="R23:R31">Q23-Q22</f>
        <v>491.30259715741977</v>
      </c>
      <c r="S23" s="14">
        <f>(F23*1000000+M23)*0.93859</f>
        <v>184077072858.94424</v>
      </c>
      <c r="T23" s="10">
        <f t="shared" si="2"/>
        <v>5792.079019050896</v>
      </c>
      <c r="U23" s="10"/>
      <c r="V23" s="15">
        <f t="shared" si="7"/>
        <v>0</v>
      </c>
      <c r="W23" s="2">
        <v>25312</v>
      </c>
      <c r="X23" s="10">
        <f>W23*0.93859</f>
        <v>23757.59008</v>
      </c>
      <c r="Y23" s="15">
        <v>8</v>
      </c>
      <c r="Z23" s="15">
        <v>8</v>
      </c>
      <c r="AA23" s="6">
        <v>0</v>
      </c>
      <c r="AB23" s="6">
        <v>0</v>
      </c>
      <c r="AC23" s="2" t="s">
        <v>18</v>
      </c>
      <c r="AD23" s="2">
        <v>0</v>
      </c>
      <c r="AE23" s="20">
        <v>3</v>
      </c>
      <c r="AF23" s="20">
        <v>3.75</v>
      </c>
      <c r="AG23" s="4">
        <v>7.3</v>
      </c>
      <c r="AH23" s="4">
        <v>79.8</v>
      </c>
      <c r="AI23" s="4">
        <v>10.4</v>
      </c>
      <c r="AJ23" s="2">
        <v>0</v>
      </c>
      <c r="AK23" s="15">
        <v>17</v>
      </c>
    </row>
    <row r="24" spans="1:37" ht="12.75">
      <c r="A24" s="2">
        <v>1997</v>
      </c>
      <c r="B24" s="2" t="s">
        <v>2</v>
      </c>
      <c r="C24" s="15">
        <v>5</v>
      </c>
      <c r="D24" s="2">
        <v>809459</v>
      </c>
      <c r="E24" s="35">
        <v>32217708</v>
      </c>
      <c r="F24" s="31">
        <v>96083</v>
      </c>
      <c r="G24" s="8">
        <f t="shared" si="0"/>
        <v>2982.304017405583</v>
      </c>
      <c r="H24" s="59">
        <f>(G24*0.95415)</f>
        <v>2845.5653782075374</v>
      </c>
      <c r="I24" s="59">
        <v>3033.1496000308866</v>
      </c>
      <c r="J24" s="8">
        <f t="shared" si="12"/>
        <v>-187.58422182334925</v>
      </c>
      <c r="K24" s="8">
        <f aca="true" t="shared" si="15" ref="K24:K31">(H24-H23)/H23</f>
        <v>-0.061844698270549885</v>
      </c>
      <c r="L24" s="15">
        <v>687597998554</v>
      </c>
      <c r="M24" s="32">
        <v>99160813372</v>
      </c>
      <c r="N24" s="32">
        <f>M24*0.95415</f>
        <v>94614290078.8938</v>
      </c>
      <c r="O24" s="26">
        <f t="shared" si="13"/>
        <v>5742958836</v>
      </c>
      <c r="P24" s="15">
        <v>5742958836</v>
      </c>
      <c r="Q24" s="10">
        <f t="shared" si="1"/>
        <v>2936.716978094587</v>
      </c>
      <c r="R24" s="8">
        <f t="shared" si="14"/>
        <v>177.78755907457798</v>
      </c>
      <c r="S24" s="14">
        <f>(F24*1000000+M24)*0.95415</f>
        <v>186291884528.8938</v>
      </c>
      <c r="T24" s="10">
        <f t="shared" si="2"/>
        <v>5782.282356302125</v>
      </c>
      <c r="U24" s="2">
        <v>1043477</v>
      </c>
      <c r="V24" s="15">
        <f t="shared" si="7"/>
        <v>1043477000000</v>
      </c>
      <c r="W24" s="2">
        <v>26490</v>
      </c>
      <c r="X24" s="8">
        <f>W24*0.95415</f>
        <v>25275.433500000003</v>
      </c>
      <c r="Y24" s="15">
        <v>10</v>
      </c>
      <c r="Z24" s="15">
        <v>8</v>
      </c>
      <c r="AA24" s="6">
        <v>2</v>
      </c>
      <c r="AB24" s="6">
        <v>0</v>
      </c>
      <c r="AC24" s="2" t="s">
        <v>18</v>
      </c>
      <c r="AD24" s="2">
        <v>0</v>
      </c>
      <c r="AE24" s="12">
        <v>3</v>
      </c>
      <c r="AF24" s="20">
        <v>3.25</v>
      </c>
      <c r="AG24" s="4">
        <v>6.4</v>
      </c>
      <c r="AH24" s="4">
        <v>80.7</v>
      </c>
      <c r="AI24" s="4">
        <v>10.4</v>
      </c>
      <c r="AJ24" s="2">
        <v>0</v>
      </c>
      <c r="AK24" s="15">
        <v>7</v>
      </c>
    </row>
    <row r="25" spans="1:37" ht="12.75">
      <c r="A25" s="2">
        <v>1998</v>
      </c>
      <c r="B25" s="2" t="s">
        <v>2</v>
      </c>
      <c r="C25" s="15">
        <v>5</v>
      </c>
      <c r="D25" s="2">
        <v>921840</v>
      </c>
      <c r="E25" s="35">
        <v>32682794</v>
      </c>
      <c r="F25" s="26">
        <v>104758</v>
      </c>
      <c r="G25" s="8">
        <f t="shared" si="0"/>
        <v>3205.295116445675</v>
      </c>
      <c r="H25" s="59">
        <f>(G25*0.96475)</f>
        <v>3092.308463590965</v>
      </c>
      <c r="I25" s="59">
        <v>2845.5653782075374</v>
      </c>
      <c r="J25" s="8">
        <f t="shared" si="12"/>
        <v>246.74308538342757</v>
      </c>
      <c r="K25" s="8">
        <f t="shared" si="15"/>
        <v>0.08671144485840442</v>
      </c>
      <c r="L25" s="15">
        <v>680474247508</v>
      </c>
      <c r="M25" s="14">
        <v>95767983755</v>
      </c>
      <c r="N25" s="40">
        <f>M25*0.96475</f>
        <v>92392162327.63625</v>
      </c>
      <c r="O25" s="26">
        <f t="shared" si="13"/>
        <v>-3392829617</v>
      </c>
      <c r="P25" s="15">
        <v>-3392829617</v>
      </c>
      <c r="Q25" s="10">
        <f t="shared" si="1"/>
        <v>2826.935858899831</v>
      </c>
      <c r="R25" s="8">
        <f t="shared" si="14"/>
        <v>-109.78111919475577</v>
      </c>
      <c r="S25" s="14">
        <f>(F25*1000000+M25)*0.96475</f>
        <v>193457442827.63626</v>
      </c>
      <c r="T25" s="10">
        <f t="shared" si="2"/>
        <v>5919.244322490797</v>
      </c>
      <c r="U25" s="2">
        <v>1108722</v>
      </c>
      <c r="V25" s="15">
        <f t="shared" si="7"/>
        <v>1108722000000</v>
      </c>
      <c r="W25" s="2">
        <v>28374</v>
      </c>
      <c r="X25" s="8">
        <f>W25*0.96475</f>
        <v>27373.8165</v>
      </c>
      <c r="Y25" s="15">
        <v>10</v>
      </c>
      <c r="Z25" s="15">
        <v>10</v>
      </c>
      <c r="AA25" s="6">
        <v>0</v>
      </c>
      <c r="AB25" s="6">
        <v>2</v>
      </c>
      <c r="AC25" s="2" t="s">
        <v>18</v>
      </c>
      <c r="AD25" s="2">
        <v>0</v>
      </c>
      <c r="AE25" s="23">
        <v>3</v>
      </c>
      <c r="AF25" s="23">
        <v>3.5</v>
      </c>
      <c r="AG25" s="4">
        <v>6</v>
      </c>
      <c r="AH25" s="4">
        <v>80.1</v>
      </c>
      <c r="AI25" s="4">
        <v>10.6</v>
      </c>
      <c r="AJ25" s="2">
        <v>0</v>
      </c>
      <c r="AK25" s="15">
        <v>7</v>
      </c>
    </row>
    <row r="26" spans="1:37" ht="12.75">
      <c r="A26" s="2">
        <v>1999</v>
      </c>
      <c r="B26" s="2" t="s">
        <v>2</v>
      </c>
      <c r="C26" s="15">
        <v>5</v>
      </c>
      <c r="D26" s="2">
        <v>977547</v>
      </c>
      <c r="E26" s="35">
        <v>33145121</v>
      </c>
      <c r="F26" s="26">
        <v>111629</v>
      </c>
      <c r="G26" s="8">
        <f t="shared" si="0"/>
        <v>3367.8863323503933</v>
      </c>
      <c r="H26" s="59">
        <f>(G26*0.97868)</f>
        <v>3296.082995744683</v>
      </c>
      <c r="I26" s="59">
        <v>3092.308463590965</v>
      </c>
      <c r="J26" s="8">
        <f t="shared" si="12"/>
        <v>203.77453215371816</v>
      </c>
      <c r="K26" s="8">
        <f t="shared" si="15"/>
        <v>0.06589722033004546</v>
      </c>
      <c r="L26" s="15">
        <v>692820620412</v>
      </c>
      <c r="M26" s="32">
        <v>97920078823</v>
      </c>
      <c r="N26" s="41">
        <f>M26*0.97868</f>
        <v>95832422742.49364</v>
      </c>
      <c r="O26" s="26">
        <f t="shared" si="13"/>
        <v>2152095068</v>
      </c>
      <c r="P26" s="15">
        <v>2152095068</v>
      </c>
      <c r="Q26" s="10">
        <f t="shared" si="1"/>
        <v>2891.298020679835</v>
      </c>
      <c r="R26" s="8">
        <f t="shared" si="14"/>
        <v>64.36216178000404</v>
      </c>
      <c r="S26" s="14">
        <f>(F26*1000000+M26)*0.97868</f>
        <v>205081492462.49365</v>
      </c>
      <c r="T26" s="10">
        <f t="shared" si="2"/>
        <v>6187.381016424519</v>
      </c>
      <c r="U26" s="2">
        <v>1196642</v>
      </c>
      <c r="V26" s="15">
        <f t="shared" si="7"/>
        <v>1196642000000</v>
      </c>
      <c r="W26" s="2">
        <v>29828</v>
      </c>
      <c r="X26" s="8">
        <f>W26*0.97868</f>
        <v>29192.067039999998</v>
      </c>
      <c r="Y26" s="15">
        <v>9</v>
      </c>
      <c r="Z26" s="15">
        <v>10</v>
      </c>
      <c r="AA26" s="6">
        <v>2</v>
      </c>
      <c r="AB26" s="6">
        <v>0</v>
      </c>
      <c r="AC26" s="2" t="s">
        <v>19</v>
      </c>
      <c r="AD26" s="2">
        <v>1</v>
      </c>
      <c r="AE26" s="12">
        <v>3.3333333333333335</v>
      </c>
      <c r="AF26" s="12">
        <v>4.75</v>
      </c>
      <c r="AG26" s="4">
        <v>5.3</v>
      </c>
      <c r="AH26" s="4">
        <v>80.4</v>
      </c>
      <c r="AI26" s="4">
        <v>10.8</v>
      </c>
      <c r="AJ26" s="2">
        <v>0</v>
      </c>
      <c r="AK26" s="15">
        <v>5</v>
      </c>
    </row>
    <row r="27" spans="1:37" ht="12.75">
      <c r="A27" s="2">
        <v>2000</v>
      </c>
      <c r="B27" s="2" t="s">
        <v>2</v>
      </c>
      <c r="C27" s="15">
        <v>5</v>
      </c>
      <c r="D27" s="2">
        <v>1067178</v>
      </c>
      <c r="E27" s="36">
        <v>34008499</v>
      </c>
      <c r="F27" s="26">
        <v>121040</v>
      </c>
      <c r="G27" s="8">
        <f t="shared" si="0"/>
        <v>3559.110327097941</v>
      </c>
      <c r="H27" s="59">
        <f>(G27*1)</f>
        <v>3559.110327097941</v>
      </c>
      <c r="I27" s="59">
        <v>3296.082995744683</v>
      </c>
      <c r="J27" s="8">
        <f t="shared" si="12"/>
        <v>263.027331353258</v>
      </c>
      <c r="K27" s="8">
        <f t="shared" si="15"/>
        <v>0.07979997217692399</v>
      </c>
      <c r="L27" s="15">
        <v>780418627647</v>
      </c>
      <c r="M27" s="14">
        <v>119640423626</v>
      </c>
      <c r="N27" s="42">
        <f>M27*1</f>
        <v>119640423626</v>
      </c>
      <c r="O27" s="26">
        <f t="shared" si="13"/>
        <v>21720344803</v>
      </c>
      <c r="P27" s="15">
        <v>-83586389459</v>
      </c>
      <c r="Q27" s="10">
        <f t="shared" si="1"/>
        <v>3517.9566033184824</v>
      </c>
      <c r="R27" s="8">
        <f t="shared" si="14"/>
        <v>626.6585826386472</v>
      </c>
      <c r="S27" s="14">
        <f>(F27*1000000+M27)*1</f>
        <v>240680423626</v>
      </c>
      <c r="T27" s="10">
        <f t="shared" si="2"/>
        <v>7077.066930416424</v>
      </c>
      <c r="U27" s="2">
        <v>1287145</v>
      </c>
      <c r="V27" s="15">
        <f t="shared" si="7"/>
        <v>1287145000000</v>
      </c>
      <c r="W27" s="2">
        <v>32458</v>
      </c>
      <c r="X27" s="8">
        <f>W27*1</f>
        <v>32458</v>
      </c>
      <c r="Y27" s="15">
        <v>12</v>
      </c>
      <c r="Z27" s="15">
        <v>9</v>
      </c>
      <c r="AA27" s="6">
        <v>0</v>
      </c>
      <c r="AB27" s="6">
        <v>2</v>
      </c>
      <c r="AC27" s="2" t="s">
        <v>19</v>
      </c>
      <c r="AD27" s="2">
        <v>1</v>
      </c>
      <c r="AE27" s="4">
        <v>3.4</v>
      </c>
      <c r="AF27" s="12">
        <v>5</v>
      </c>
      <c r="AG27" s="4">
        <v>4.9</v>
      </c>
      <c r="AH27" s="4">
        <v>81.2</v>
      </c>
      <c r="AI27" s="4">
        <v>11.1</v>
      </c>
      <c r="AJ27" s="2">
        <v>0</v>
      </c>
      <c r="AK27" s="15">
        <v>1</v>
      </c>
    </row>
    <row r="28" spans="1:37" ht="12.75">
      <c r="A28" s="2">
        <v>2001</v>
      </c>
      <c r="B28" s="2" t="s">
        <v>2</v>
      </c>
      <c r="C28" s="15">
        <v>5</v>
      </c>
      <c r="D28" s="2">
        <v>1017352</v>
      </c>
      <c r="E28" s="63">
        <v>34550466</v>
      </c>
      <c r="F28" s="26">
        <v>118426</v>
      </c>
      <c r="G28" s="8">
        <f t="shared" si="0"/>
        <v>3427.6238126571143</v>
      </c>
      <c r="H28" s="59">
        <f>(G28*1.02402)</f>
        <v>3509.955336637138</v>
      </c>
      <c r="I28" s="59">
        <v>3559.110327097941</v>
      </c>
      <c r="J28" s="8">
        <f t="shared" si="12"/>
        <v>-49.15499046080322</v>
      </c>
      <c r="K28" s="8">
        <f t="shared" si="15"/>
        <v>-0.013811033079405451</v>
      </c>
      <c r="L28" s="15">
        <v>731025906239</v>
      </c>
      <c r="M28" s="14">
        <v>106776962952</v>
      </c>
      <c r="N28" s="42">
        <f>M28*1.02402</f>
        <v>109341745602.10703</v>
      </c>
      <c r="O28" s="26">
        <f t="shared" si="13"/>
        <v>-12863460674</v>
      </c>
      <c r="P28" s="15">
        <v>92443273588</v>
      </c>
      <c r="Q28" s="10">
        <f t="shared" si="1"/>
        <v>3164.6966961923763</v>
      </c>
      <c r="R28" s="8">
        <f t="shared" si="14"/>
        <v>-353.2599071261061</v>
      </c>
      <c r="S28" s="14">
        <f>(F28*1000000+M28)*1.02402</f>
        <v>230612338122.10703</v>
      </c>
      <c r="T28" s="10">
        <f t="shared" si="2"/>
        <v>6674.652032829514</v>
      </c>
      <c r="U28" s="2">
        <v>1281733</v>
      </c>
      <c r="V28" s="15">
        <f t="shared" si="7"/>
        <v>1281733000000</v>
      </c>
      <c r="W28" s="2">
        <v>32859</v>
      </c>
      <c r="X28" s="8">
        <f>W28*1.02402</f>
        <v>33648.27318</v>
      </c>
      <c r="Y28" s="15">
        <v>12</v>
      </c>
      <c r="Z28" s="15">
        <v>12</v>
      </c>
      <c r="AA28" s="6">
        <v>1</v>
      </c>
      <c r="AB28" s="6">
        <v>0</v>
      </c>
      <c r="AC28" s="2" t="s">
        <v>19</v>
      </c>
      <c r="AD28" s="2">
        <v>1</v>
      </c>
      <c r="AE28" s="4">
        <v>3.4</v>
      </c>
      <c r="AF28" s="12">
        <v>4.25</v>
      </c>
      <c r="AG28" s="4">
        <v>5.4</v>
      </c>
      <c r="AH28" s="58">
        <v>81</v>
      </c>
      <c r="AI28" s="4">
        <v>11</v>
      </c>
      <c r="AJ28" s="2">
        <v>0</v>
      </c>
      <c r="AK28" s="15">
        <v>2</v>
      </c>
    </row>
    <row r="29" spans="1:37" ht="12.75">
      <c r="A29" s="2">
        <v>2002</v>
      </c>
      <c r="B29" s="2" t="s">
        <v>2</v>
      </c>
      <c r="C29" s="15">
        <v>5</v>
      </c>
      <c r="D29" s="2">
        <v>1014572</v>
      </c>
      <c r="E29" s="63">
        <v>35024517</v>
      </c>
      <c r="F29" s="26">
        <v>115961</v>
      </c>
      <c r="G29" s="8">
        <f t="shared" si="0"/>
        <v>3310.852223886485</v>
      </c>
      <c r="H29" s="59">
        <f>(G29*1.04193)</f>
        <v>3449.676257634045</v>
      </c>
      <c r="I29" s="59">
        <v>3509.955336637138</v>
      </c>
      <c r="J29" s="8">
        <f t="shared" si="12"/>
        <v>-60.27907900309265</v>
      </c>
      <c r="K29" s="8">
        <f t="shared" si="15"/>
        <v>-0.01717374531062996</v>
      </c>
      <c r="L29" s="15">
        <v>693257299708</v>
      </c>
      <c r="M29" s="14">
        <v>92214291621</v>
      </c>
      <c r="N29" s="42">
        <f>M29*1.04193</f>
        <v>96080836868.66853</v>
      </c>
      <c r="O29" s="26">
        <f t="shared" si="13"/>
        <v>-14562671331</v>
      </c>
      <c r="P29" s="15">
        <v>-14562671331</v>
      </c>
      <c r="Q29" s="10">
        <f t="shared" si="1"/>
        <v>2743.2451636283386</v>
      </c>
      <c r="R29" s="8">
        <f t="shared" si="14"/>
        <v>-421.45153256403773</v>
      </c>
      <c r="S29" s="14">
        <f>(F29*1000000+M29)*1.04193</f>
        <v>216904081598.66855</v>
      </c>
      <c r="T29" s="10">
        <f t="shared" si="2"/>
        <v>6192.921421262384</v>
      </c>
      <c r="U29" s="2">
        <v>1298750</v>
      </c>
      <c r="V29" s="15">
        <f t="shared" si="7"/>
        <v>1298750000000</v>
      </c>
      <c r="W29" s="2">
        <v>32769</v>
      </c>
      <c r="X29" s="8">
        <f>W29*1.04193</f>
        <v>34143.00417</v>
      </c>
      <c r="Y29" s="15">
        <v>12</v>
      </c>
      <c r="Z29" s="15">
        <v>12</v>
      </c>
      <c r="AA29" s="6">
        <v>1</v>
      </c>
      <c r="AB29" s="6">
        <v>1</v>
      </c>
      <c r="AC29" s="2" t="s">
        <v>19</v>
      </c>
      <c r="AD29" s="2">
        <v>1</v>
      </c>
      <c r="AE29" s="4">
        <v>3.4</v>
      </c>
      <c r="AF29" s="12">
        <v>4</v>
      </c>
      <c r="AG29" s="4">
        <v>6.7</v>
      </c>
      <c r="AH29" s="58">
        <v>80.2</v>
      </c>
      <c r="AI29" s="4">
        <v>10.5</v>
      </c>
      <c r="AJ29" s="2">
        <v>0</v>
      </c>
      <c r="AK29" s="15">
        <v>7</v>
      </c>
    </row>
    <row r="30" spans="1:37" ht="12.75">
      <c r="A30" s="2">
        <v>2003</v>
      </c>
      <c r="B30" s="2" t="s">
        <v>2</v>
      </c>
      <c r="C30" s="15">
        <v>5</v>
      </c>
      <c r="D30" s="2">
        <v>1017105</v>
      </c>
      <c r="E30" s="63">
        <v>35466365</v>
      </c>
      <c r="F30" s="2">
        <v>117356</v>
      </c>
      <c r="G30" s="8">
        <f t="shared" si="0"/>
        <v>3308.9379190678264</v>
      </c>
      <c r="H30" s="59">
        <f>(G30*1.06409)</f>
        <v>3521.0077503008833</v>
      </c>
      <c r="I30" s="59">
        <v>3449.676257634045</v>
      </c>
      <c r="J30" s="8">
        <f t="shared" si="12"/>
        <v>71.33149266683813</v>
      </c>
      <c r="K30" s="8">
        <f t="shared" si="15"/>
        <v>0.02067773534081158</v>
      </c>
      <c r="L30" s="15">
        <v>723743176992</v>
      </c>
      <c r="M30" s="14">
        <v>93994882282</v>
      </c>
      <c r="N30" s="42">
        <f>M30*1.06409</f>
        <v>100019014287.45338</v>
      </c>
      <c r="O30" s="26">
        <f t="shared" si="13"/>
        <v>1780590661</v>
      </c>
      <c r="P30" s="15">
        <v>1780590661</v>
      </c>
      <c r="Q30" s="10">
        <f t="shared" si="1"/>
        <v>2820.1089761370636</v>
      </c>
      <c r="R30" s="8">
        <f t="shared" si="14"/>
        <v>76.863812508725</v>
      </c>
      <c r="S30" s="14">
        <f>(F30*1000000+M30)*1.06409</f>
        <v>224896360327.45337</v>
      </c>
      <c r="T30" s="10">
        <f t="shared" si="2"/>
        <v>6341.116726437947</v>
      </c>
      <c r="U30" s="2">
        <v>1337845</v>
      </c>
      <c r="V30" s="15">
        <f t="shared" si="7"/>
        <v>1337845000000</v>
      </c>
      <c r="W30" s="2">
        <v>33469</v>
      </c>
      <c r="X30" s="8">
        <f>W30*1.06409</f>
        <v>35614.02821</v>
      </c>
      <c r="Y30" s="15">
        <v>13</v>
      </c>
      <c r="Z30" s="15">
        <v>12</v>
      </c>
      <c r="AA30" s="6">
        <v>0</v>
      </c>
      <c r="AB30" s="6">
        <v>1</v>
      </c>
      <c r="AC30" s="2" t="s">
        <v>19</v>
      </c>
      <c r="AD30" s="2">
        <v>1</v>
      </c>
      <c r="AE30" s="4">
        <v>3.4</v>
      </c>
      <c r="AF30" s="24">
        <v>3</v>
      </c>
      <c r="AG30" s="4">
        <v>6.8</v>
      </c>
      <c r="AH30" s="58">
        <v>81.1</v>
      </c>
      <c r="AI30" s="4">
        <v>10.4</v>
      </c>
      <c r="AJ30" s="2">
        <v>0</v>
      </c>
      <c r="AK30" s="15">
        <v>16</v>
      </c>
    </row>
    <row r="31" spans="1:37" ht="12.75">
      <c r="A31" s="2">
        <v>2004</v>
      </c>
      <c r="B31" s="2" t="s">
        <v>2</v>
      </c>
      <c r="C31" s="15">
        <v>5</v>
      </c>
      <c r="D31" s="2">
        <v>1045472</v>
      </c>
      <c r="E31" s="63">
        <v>35841254</v>
      </c>
      <c r="F31" s="28">
        <v>120476</v>
      </c>
      <c r="G31" s="8">
        <f t="shared" si="0"/>
        <v>3361.3779250022894</v>
      </c>
      <c r="H31" s="59">
        <f>(G31*1.09429)</f>
        <v>3678.3222495507553</v>
      </c>
      <c r="I31" s="59">
        <v>3521.0077503008833</v>
      </c>
      <c r="J31" s="8">
        <f t="shared" si="12"/>
        <v>157.31449924987191</v>
      </c>
      <c r="K31" s="8">
        <f t="shared" si="15"/>
        <v>0.04467882788284939</v>
      </c>
      <c r="L31" s="15">
        <v>817935848814</v>
      </c>
      <c r="M31" s="14">
        <v>109967840247</v>
      </c>
      <c r="N31" s="42">
        <f>M31*1.09429</f>
        <v>120336707903.88963</v>
      </c>
      <c r="O31" s="26">
        <f t="shared" si="13"/>
        <v>15972957965</v>
      </c>
      <c r="P31" s="15">
        <v>15972957965</v>
      </c>
      <c r="Q31" s="10">
        <f t="shared" si="1"/>
        <v>3357.491562764228</v>
      </c>
      <c r="R31" s="8">
        <f t="shared" si="14"/>
        <v>537.3825866271645</v>
      </c>
      <c r="S31" s="14">
        <f>(F31*1000000+M31)*1.09429</f>
        <v>252172389943.88962</v>
      </c>
      <c r="T31" s="10">
        <f t="shared" si="2"/>
        <v>7035.813812314984</v>
      </c>
      <c r="U31" s="2">
        <v>1403410</v>
      </c>
      <c r="V31" s="15">
        <f t="shared" si="7"/>
        <v>1403410000000</v>
      </c>
      <c r="W31" s="2">
        <v>35380</v>
      </c>
      <c r="X31" s="8">
        <f>W31*1.09429</f>
        <v>38715.9802</v>
      </c>
      <c r="Y31" s="15">
        <v>1</v>
      </c>
      <c r="Z31" s="15">
        <v>13</v>
      </c>
      <c r="AA31" s="6">
        <v>2</v>
      </c>
      <c r="AB31" s="6">
        <v>0</v>
      </c>
      <c r="AC31" s="2" t="s">
        <v>20</v>
      </c>
      <c r="AD31" s="2">
        <v>0</v>
      </c>
      <c r="AE31" s="4">
        <v>3.2</v>
      </c>
      <c r="AF31" s="25">
        <v>4</v>
      </c>
      <c r="AG31" s="4">
        <v>6.2</v>
      </c>
      <c r="AH31" s="4">
        <v>81.3</v>
      </c>
      <c r="AI31" s="4">
        <v>10.5</v>
      </c>
      <c r="AJ31" s="2">
        <v>0</v>
      </c>
      <c r="AK31" s="15">
        <v>14</v>
      </c>
    </row>
    <row r="32" spans="1:37" ht="12.75">
      <c r="A32" s="2">
        <v>1995</v>
      </c>
      <c r="B32" s="2" t="s">
        <v>3</v>
      </c>
      <c r="C32" s="15">
        <v>6</v>
      </c>
      <c r="D32" s="2">
        <v>728105</v>
      </c>
      <c r="E32" s="2">
        <v>3738061</v>
      </c>
      <c r="F32" s="26">
        <v>8602</v>
      </c>
      <c r="G32" s="8">
        <f t="shared" si="0"/>
        <v>2301.193051691773</v>
      </c>
      <c r="H32" s="59">
        <f>(G32*0.92115)</f>
        <v>2119.7439795658765</v>
      </c>
      <c r="L32" s="15">
        <v>583865200000</v>
      </c>
      <c r="M32" s="14">
        <v>4460200000</v>
      </c>
      <c r="N32" s="15">
        <f>M32*0.92115</f>
        <v>4108513230</v>
      </c>
      <c r="O32" s="26"/>
      <c r="Q32" s="10">
        <f t="shared" si="1"/>
        <v>1099.1027781515604</v>
      </c>
      <c r="S32" s="14">
        <f>(F32*1000000+M32)*0.92115</f>
        <v>12032245530</v>
      </c>
      <c r="T32" s="10">
        <f t="shared" si="2"/>
        <v>3218.846757717437</v>
      </c>
      <c r="U32" s="10"/>
      <c r="V32" s="15">
        <f t="shared" si="7"/>
        <v>0</v>
      </c>
      <c r="W32" s="2">
        <v>24226</v>
      </c>
      <c r="X32" s="10">
        <f>W32*0.92115</f>
        <v>22315.7799</v>
      </c>
      <c r="Y32" s="15">
        <v>3</v>
      </c>
      <c r="AA32" s="6">
        <v>0</v>
      </c>
      <c r="AB32" s="6"/>
      <c r="AC32" s="2" t="s">
        <v>21</v>
      </c>
      <c r="AD32" s="2">
        <v>1</v>
      </c>
      <c r="AE32" s="20">
        <v>3.1666666666666665</v>
      </c>
      <c r="AF32" s="20">
        <v>4.5</v>
      </c>
      <c r="AG32" s="4">
        <v>4</v>
      </c>
      <c r="AH32" s="4">
        <v>91.3</v>
      </c>
      <c r="AI32" s="4">
        <v>9.6</v>
      </c>
      <c r="AJ32" s="2">
        <v>0</v>
      </c>
      <c r="AK32" s="15">
        <v>20</v>
      </c>
    </row>
    <row r="33" spans="1:37" ht="12.75">
      <c r="A33" s="2">
        <v>1996</v>
      </c>
      <c r="B33" s="2" t="s">
        <v>3</v>
      </c>
      <c r="C33" s="15">
        <v>6</v>
      </c>
      <c r="D33" s="5">
        <v>780107</v>
      </c>
      <c r="E33" s="35">
        <v>3812716</v>
      </c>
      <c r="F33" s="26">
        <v>9368</v>
      </c>
      <c r="G33" s="8">
        <f t="shared" si="0"/>
        <v>2457.041122391492</v>
      </c>
      <c r="H33" s="59">
        <f>(G33*0.93859)</f>
        <v>2306.154227065431</v>
      </c>
      <c r="I33" s="59">
        <v>2119.7439795658765</v>
      </c>
      <c r="J33" s="8">
        <f aca="true" t="shared" si="16" ref="J33:J41">H33-H32</f>
        <v>186.41024749955432</v>
      </c>
      <c r="K33" s="8">
        <f>(H33-H32)/H32</f>
        <v>0.08793998204336503</v>
      </c>
      <c r="L33" s="14">
        <v>622827062949</v>
      </c>
      <c r="M33" s="14">
        <v>4882999354</v>
      </c>
      <c r="N33" s="15">
        <f>M33*0.93859</f>
        <v>4583134363.67086</v>
      </c>
      <c r="O33" s="26">
        <f aca="true" t="shared" si="17" ref="O33:O41">M33-M32</f>
        <v>422799354</v>
      </c>
      <c r="P33" s="15">
        <v>422799354</v>
      </c>
      <c r="Q33" s="10">
        <f t="shared" si="1"/>
        <v>1202.0654996781454</v>
      </c>
      <c r="R33" s="8">
        <f aca="true" t="shared" si="18" ref="R33:R41">Q33-Q32</f>
        <v>102.96272152658503</v>
      </c>
      <c r="S33" s="14">
        <f>(F33*1000000+M33)*0.93859</f>
        <v>13375845483.67086</v>
      </c>
      <c r="T33" s="10">
        <f t="shared" si="2"/>
        <v>3508.2197267435763</v>
      </c>
      <c r="U33" s="10"/>
      <c r="V33" s="15">
        <f t="shared" si="7"/>
        <v>0</v>
      </c>
      <c r="W33" s="2">
        <v>25570</v>
      </c>
      <c r="X33" s="10">
        <f>W33*0.93859</f>
        <v>23999.746300000003</v>
      </c>
      <c r="Y33" s="15">
        <v>3</v>
      </c>
      <c r="Z33" s="15">
        <v>3</v>
      </c>
      <c r="AA33" s="6">
        <v>0</v>
      </c>
      <c r="AB33" s="6">
        <v>0</v>
      </c>
      <c r="AC33" s="2" t="s">
        <v>21</v>
      </c>
      <c r="AD33" s="2">
        <v>1</v>
      </c>
      <c r="AE33" s="20">
        <v>3.25</v>
      </c>
      <c r="AF33" s="20">
        <v>4.25</v>
      </c>
      <c r="AG33" s="4">
        <v>4.2</v>
      </c>
      <c r="AH33" s="4">
        <v>89.1</v>
      </c>
      <c r="AI33" s="4">
        <v>9.6</v>
      </c>
      <c r="AJ33" s="2">
        <v>0</v>
      </c>
      <c r="AK33" s="15">
        <v>53</v>
      </c>
    </row>
    <row r="34" spans="1:37" ht="12.75">
      <c r="A34" s="2">
        <v>1997</v>
      </c>
      <c r="B34" s="2" t="s">
        <v>3</v>
      </c>
      <c r="C34" s="15">
        <v>6</v>
      </c>
      <c r="D34" s="2">
        <v>809459</v>
      </c>
      <c r="E34" s="35">
        <v>3891293</v>
      </c>
      <c r="F34" s="31">
        <v>9884</v>
      </c>
      <c r="G34" s="8">
        <f t="shared" si="0"/>
        <v>2540.0297536063204</v>
      </c>
      <c r="H34" s="59">
        <f>(G34*0.95415)</f>
        <v>2423.5693894034707</v>
      </c>
      <c r="I34" s="59">
        <v>2306.154227065431</v>
      </c>
      <c r="J34" s="8">
        <f t="shared" si="16"/>
        <v>117.41516233803986</v>
      </c>
      <c r="K34" s="8">
        <f aca="true" t="shared" si="19" ref="K34:K41">(H34-H33)/H33</f>
        <v>0.050913837834449624</v>
      </c>
      <c r="L34" s="15">
        <v>687597998554</v>
      </c>
      <c r="M34" s="32">
        <v>5119853057</v>
      </c>
      <c r="N34" s="32">
        <f>M34*0.95415</f>
        <v>4885107794.336551</v>
      </c>
      <c r="O34" s="26">
        <f t="shared" si="17"/>
        <v>236853703</v>
      </c>
      <c r="P34" s="15">
        <v>236853703</v>
      </c>
      <c r="Q34" s="10">
        <f t="shared" si="1"/>
        <v>1255.3944908123215</v>
      </c>
      <c r="R34" s="8">
        <f t="shared" si="18"/>
        <v>53.32899113417602</v>
      </c>
      <c r="S34" s="14">
        <f>(F34*1000000+M34)*0.95415</f>
        <v>14315926394.336552</v>
      </c>
      <c r="T34" s="10">
        <f t="shared" si="2"/>
        <v>3678.9638802157924</v>
      </c>
      <c r="U34" s="2">
        <v>137900</v>
      </c>
      <c r="V34" s="15">
        <f t="shared" si="7"/>
        <v>137900000000</v>
      </c>
      <c r="W34" s="2">
        <v>26846</v>
      </c>
      <c r="X34" s="8">
        <f>W34*0.95415</f>
        <v>25615.1109</v>
      </c>
      <c r="Y34" s="16">
        <v>3</v>
      </c>
      <c r="Z34" s="15">
        <v>3</v>
      </c>
      <c r="AA34" s="6">
        <v>0</v>
      </c>
      <c r="AB34" s="6">
        <v>0</v>
      </c>
      <c r="AC34" s="2" t="s">
        <v>21</v>
      </c>
      <c r="AD34" s="2">
        <v>1</v>
      </c>
      <c r="AE34" s="12">
        <v>3.25</v>
      </c>
      <c r="AF34" s="20">
        <v>3.6666666666666665</v>
      </c>
      <c r="AG34" s="4">
        <v>3.4</v>
      </c>
      <c r="AH34" s="4">
        <v>87.6</v>
      </c>
      <c r="AI34" s="4">
        <v>9.6</v>
      </c>
      <c r="AJ34" s="2">
        <v>0</v>
      </c>
      <c r="AK34" s="15">
        <v>15</v>
      </c>
    </row>
    <row r="35" spans="1:37" ht="12.75">
      <c r="A35" s="2">
        <v>1998</v>
      </c>
      <c r="B35" s="2" t="s">
        <v>3</v>
      </c>
      <c r="C35" s="15">
        <v>6</v>
      </c>
      <c r="D35" s="2">
        <v>921840</v>
      </c>
      <c r="E35" s="35">
        <v>3968967</v>
      </c>
      <c r="F35" s="31">
        <v>9501</v>
      </c>
      <c r="G35" s="8">
        <f t="shared" si="0"/>
        <v>2393.8218685113784</v>
      </c>
      <c r="H35" s="59">
        <f>(G35*0.96475)</f>
        <v>2309.439647646352</v>
      </c>
      <c r="I35" s="59">
        <v>2423.5693894034707</v>
      </c>
      <c r="J35" s="8">
        <f t="shared" si="16"/>
        <v>-114.12974175711861</v>
      </c>
      <c r="K35" s="8">
        <f t="shared" si="19"/>
        <v>-0.047091592366253696</v>
      </c>
      <c r="L35" s="15">
        <v>680474247508</v>
      </c>
      <c r="M35" s="32">
        <v>5266067625</v>
      </c>
      <c r="N35" s="40">
        <f>M35*0.96475</f>
        <v>5080438741.21875</v>
      </c>
      <c r="O35" s="26">
        <f t="shared" si="17"/>
        <v>146214568</v>
      </c>
      <c r="P35" s="15">
        <v>146214568</v>
      </c>
      <c r="Q35" s="10">
        <f t="shared" si="1"/>
        <v>1280.0405599791457</v>
      </c>
      <c r="R35" s="8">
        <f t="shared" si="18"/>
        <v>24.64606916682419</v>
      </c>
      <c r="S35" s="14">
        <f>(F35*1000000+M35)*0.96475</f>
        <v>14246528491.21875</v>
      </c>
      <c r="T35" s="10">
        <f t="shared" si="2"/>
        <v>3589.4802076254978</v>
      </c>
      <c r="U35" s="2">
        <v>147938</v>
      </c>
      <c r="V35" s="15">
        <f t="shared" si="7"/>
        <v>147938000000</v>
      </c>
      <c r="W35" s="2">
        <v>28784</v>
      </c>
      <c r="X35" s="8">
        <f>W35*0.96475</f>
        <v>27769.364</v>
      </c>
      <c r="Y35" s="16">
        <v>3</v>
      </c>
      <c r="Z35" s="82">
        <v>3</v>
      </c>
      <c r="AA35" s="6">
        <v>0</v>
      </c>
      <c r="AB35" s="6">
        <v>0</v>
      </c>
      <c r="AC35" s="2" t="s">
        <v>21</v>
      </c>
      <c r="AD35" s="2">
        <v>1</v>
      </c>
      <c r="AE35" s="23">
        <v>3.5</v>
      </c>
      <c r="AF35" s="23">
        <v>3.75</v>
      </c>
      <c r="AG35" s="4">
        <v>3.5</v>
      </c>
      <c r="AH35" s="4">
        <v>89.6</v>
      </c>
      <c r="AI35" s="4">
        <v>9.7</v>
      </c>
      <c r="AJ35" s="2">
        <v>0</v>
      </c>
      <c r="AK35" s="15">
        <v>24</v>
      </c>
    </row>
    <row r="36" spans="1:37" ht="12.75">
      <c r="A36" s="2">
        <v>1999</v>
      </c>
      <c r="B36" s="2" t="s">
        <v>3</v>
      </c>
      <c r="C36" s="15">
        <v>6</v>
      </c>
      <c r="D36" s="2">
        <v>977547</v>
      </c>
      <c r="E36" s="35">
        <v>4056133</v>
      </c>
      <c r="F36" s="26">
        <v>10352</v>
      </c>
      <c r="G36" s="8">
        <f t="shared" si="0"/>
        <v>2552.1845560784127</v>
      </c>
      <c r="H36" s="59">
        <f>(G36*0.97868)</f>
        <v>2497.7719813428207</v>
      </c>
      <c r="I36" s="59">
        <v>2309.439647646352</v>
      </c>
      <c r="J36" s="8">
        <f t="shared" si="16"/>
        <v>188.3323336964686</v>
      </c>
      <c r="K36" s="8">
        <f t="shared" si="19"/>
        <v>0.08154893066307495</v>
      </c>
      <c r="L36" s="15">
        <v>692820620412</v>
      </c>
      <c r="M36" s="32">
        <v>5931357780</v>
      </c>
      <c r="N36" s="41">
        <f>M36*0.97868</f>
        <v>5804901232.1304</v>
      </c>
      <c r="O36" s="26">
        <f t="shared" si="17"/>
        <v>665290155</v>
      </c>
      <c r="P36" s="15">
        <v>665290155</v>
      </c>
      <c r="Q36" s="10">
        <f t="shared" si="1"/>
        <v>1431.1417382345203</v>
      </c>
      <c r="R36" s="8">
        <f t="shared" si="18"/>
        <v>151.10117825537463</v>
      </c>
      <c r="S36" s="14">
        <f>(F36*1000000+M36)*0.97868</f>
        <v>15936196592.1304</v>
      </c>
      <c r="T36" s="10">
        <f t="shared" si="2"/>
        <v>3928.913719577341</v>
      </c>
      <c r="U36" s="2">
        <v>159365</v>
      </c>
      <c r="V36" s="15">
        <f t="shared" si="7"/>
        <v>159365000000</v>
      </c>
      <c r="W36" s="2">
        <v>30492</v>
      </c>
      <c r="X36" s="8">
        <f>W36*0.97868</f>
        <v>29841.91056</v>
      </c>
      <c r="Y36" s="16">
        <v>3</v>
      </c>
      <c r="Z36" s="82">
        <v>3</v>
      </c>
      <c r="AA36" s="2">
        <v>3</v>
      </c>
      <c r="AB36" s="6">
        <v>0</v>
      </c>
      <c r="AC36" s="2" t="s">
        <v>22</v>
      </c>
      <c r="AD36" s="2">
        <v>0</v>
      </c>
      <c r="AE36" s="12">
        <v>3.8333333333333335</v>
      </c>
      <c r="AF36" s="12">
        <v>4.25</v>
      </c>
      <c r="AG36" s="4">
        <v>3</v>
      </c>
      <c r="AH36" s="4">
        <v>90.4</v>
      </c>
      <c r="AI36" s="4">
        <v>9.7</v>
      </c>
      <c r="AJ36" s="2">
        <v>0</v>
      </c>
      <c r="AK36" s="15">
        <v>53</v>
      </c>
    </row>
    <row r="37" spans="1:37" ht="12.75">
      <c r="A37" s="2">
        <v>2000</v>
      </c>
      <c r="B37" s="2" t="s">
        <v>3</v>
      </c>
      <c r="C37" s="15">
        <v>6</v>
      </c>
      <c r="D37" s="2">
        <v>1067178</v>
      </c>
      <c r="E37" s="36">
        <v>4327409</v>
      </c>
      <c r="F37" s="26">
        <v>15319</v>
      </c>
      <c r="G37" s="8">
        <f t="shared" si="0"/>
        <v>3539.9935619674498</v>
      </c>
      <c r="H37" s="59">
        <f>(G37*1)</f>
        <v>3539.9935619674498</v>
      </c>
      <c r="I37" s="59">
        <v>2497.7719813428207</v>
      </c>
      <c r="J37" s="8">
        <f t="shared" si="16"/>
        <v>1042.221580624629</v>
      </c>
      <c r="K37" s="8">
        <f t="shared" si="19"/>
        <v>0.4172604979195591</v>
      </c>
      <c r="L37" s="15">
        <v>780418627647</v>
      </c>
      <c r="M37" s="14">
        <v>6592983582</v>
      </c>
      <c r="N37" s="42">
        <f>M37*1</f>
        <v>6592983582</v>
      </c>
      <c r="O37" s="26">
        <f t="shared" si="17"/>
        <v>661625802</v>
      </c>
      <c r="P37" s="15">
        <v>113709065846</v>
      </c>
      <c r="Q37" s="10">
        <f t="shared" si="1"/>
        <v>1523.540664171101</v>
      </c>
      <c r="R37" s="8">
        <f t="shared" si="18"/>
        <v>92.39892593658078</v>
      </c>
      <c r="S37" s="14">
        <f>(F37*1000000+M37)*1</f>
        <v>21911983582</v>
      </c>
      <c r="T37" s="10">
        <f t="shared" si="2"/>
        <v>5063.53422613855</v>
      </c>
      <c r="U37" s="2">
        <v>171862</v>
      </c>
      <c r="V37" s="15">
        <f t="shared" si="7"/>
        <v>171862000000</v>
      </c>
      <c r="W37" s="2">
        <v>33367</v>
      </c>
      <c r="X37" s="8">
        <f>W37*1</f>
        <v>33367</v>
      </c>
      <c r="Y37" s="16">
        <v>2</v>
      </c>
      <c r="Z37" s="82">
        <v>3</v>
      </c>
      <c r="AA37" s="2">
        <v>0</v>
      </c>
      <c r="AB37" s="2">
        <v>3</v>
      </c>
      <c r="AC37" s="2" t="s">
        <v>22</v>
      </c>
      <c r="AD37" s="2">
        <v>0</v>
      </c>
      <c r="AE37" s="4">
        <v>3.6</v>
      </c>
      <c r="AF37" s="12">
        <v>4</v>
      </c>
      <c r="AG37" s="4">
        <v>2.7</v>
      </c>
      <c r="AH37" s="4">
        <v>89.7</v>
      </c>
      <c r="AI37" s="4">
        <v>9.6</v>
      </c>
      <c r="AJ37" s="2">
        <v>0</v>
      </c>
      <c r="AK37" s="15">
        <v>25</v>
      </c>
    </row>
    <row r="38" spans="1:37" ht="12.75">
      <c r="A38" s="2">
        <v>2001</v>
      </c>
      <c r="B38" s="2" t="s">
        <v>3</v>
      </c>
      <c r="C38" s="15">
        <v>6</v>
      </c>
      <c r="D38" s="2">
        <v>1017352</v>
      </c>
      <c r="E38" s="36">
        <v>4428562</v>
      </c>
      <c r="F38" s="26">
        <v>12654</v>
      </c>
      <c r="G38" s="8">
        <f t="shared" si="0"/>
        <v>2857.3609221232537</v>
      </c>
      <c r="H38" s="59">
        <f>(G38*1.02402)</f>
        <v>2925.994731472654</v>
      </c>
      <c r="I38" s="59">
        <v>3539.9935619674498</v>
      </c>
      <c r="J38" s="8">
        <f t="shared" si="16"/>
        <v>-613.9988304947956</v>
      </c>
      <c r="K38" s="8">
        <f t="shared" si="19"/>
        <v>-0.1734463127536166</v>
      </c>
      <c r="L38" s="15">
        <v>731025906239</v>
      </c>
      <c r="M38" s="14">
        <v>6125493907</v>
      </c>
      <c r="N38" s="42">
        <f>M38*1.02402</f>
        <v>6272628270.646139</v>
      </c>
      <c r="O38" s="26">
        <f t="shared" si="17"/>
        <v>-467489675</v>
      </c>
      <c r="P38" s="15">
        <v>-113514929719</v>
      </c>
      <c r="Q38" s="10">
        <f t="shared" si="1"/>
        <v>1416.4029476489522</v>
      </c>
      <c r="R38" s="8">
        <f t="shared" si="18"/>
        <v>-107.13771652214882</v>
      </c>
      <c r="S38" s="14">
        <f>(F38*1000000+M38)*1.02402</f>
        <v>19230577350.646137</v>
      </c>
      <c r="T38" s="10">
        <f t="shared" si="2"/>
        <v>4342.397679121606</v>
      </c>
      <c r="U38" s="2">
        <v>174763</v>
      </c>
      <c r="V38" s="15">
        <f t="shared" si="7"/>
        <v>174763000000</v>
      </c>
      <c r="W38" s="2">
        <v>34481</v>
      </c>
      <c r="X38" s="8">
        <f>W38*1.02402</f>
        <v>35309.23362</v>
      </c>
      <c r="Y38" s="17">
        <v>2</v>
      </c>
      <c r="Z38" s="82">
        <v>2</v>
      </c>
      <c r="AA38" s="2">
        <v>2</v>
      </c>
      <c r="AB38" s="2">
        <v>0</v>
      </c>
      <c r="AC38" s="2" t="s">
        <v>22</v>
      </c>
      <c r="AD38" s="2">
        <v>0</v>
      </c>
      <c r="AE38" s="4">
        <v>3.6</v>
      </c>
      <c r="AF38" s="12">
        <v>4</v>
      </c>
      <c r="AG38" s="4">
        <v>3.8</v>
      </c>
      <c r="AH38" s="58">
        <v>88.6</v>
      </c>
      <c r="AI38" s="4">
        <v>9.5</v>
      </c>
      <c r="AJ38" s="2">
        <v>0</v>
      </c>
      <c r="AK38" s="15">
        <v>17</v>
      </c>
    </row>
    <row r="39" spans="1:37" ht="12.75">
      <c r="A39" s="2">
        <v>2002</v>
      </c>
      <c r="B39" s="2" t="s">
        <v>3</v>
      </c>
      <c r="C39" s="15">
        <v>6</v>
      </c>
      <c r="D39" s="2">
        <v>1014572</v>
      </c>
      <c r="E39" s="36">
        <v>4500122</v>
      </c>
      <c r="F39" s="26">
        <v>13997</v>
      </c>
      <c r="G39" s="8">
        <f t="shared" si="0"/>
        <v>3110.3601191256594</v>
      </c>
      <c r="H39" s="59">
        <f>(G39*1.04193)</f>
        <v>3240.777518920598</v>
      </c>
      <c r="I39" s="59">
        <v>2925.994731472654</v>
      </c>
      <c r="J39" s="8">
        <f t="shared" si="16"/>
        <v>314.782787447944</v>
      </c>
      <c r="K39" s="8">
        <f t="shared" si="19"/>
        <v>0.10758146078052358</v>
      </c>
      <c r="L39" s="15">
        <v>693257299708</v>
      </c>
      <c r="M39" s="14">
        <v>5521684934</v>
      </c>
      <c r="N39" s="42">
        <f>M39*1.04193</f>
        <v>5753209183.28262</v>
      </c>
      <c r="O39" s="26">
        <f t="shared" si="17"/>
        <v>-603808973</v>
      </c>
      <c r="P39" s="15">
        <v>-603808973</v>
      </c>
      <c r="Q39" s="10">
        <f t="shared" si="1"/>
        <v>1278.4562692483937</v>
      </c>
      <c r="R39" s="8">
        <f t="shared" si="18"/>
        <v>-137.94667840055854</v>
      </c>
      <c r="S39" s="14">
        <f>(F39*1000000+M39)*1.04193</f>
        <v>20337103393.28262</v>
      </c>
      <c r="T39" s="10">
        <f t="shared" si="2"/>
        <v>4519.233788168992</v>
      </c>
      <c r="U39" s="2">
        <v>175484</v>
      </c>
      <c r="V39" s="15">
        <f t="shared" si="7"/>
        <v>175484000000</v>
      </c>
      <c r="W39" s="2">
        <v>34014</v>
      </c>
      <c r="X39" s="8">
        <f>W39*1.04193</f>
        <v>35440.20702</v>
      </c>
      <c r="Y39" s="17">
        <v>3</v>
      </c>
      <c r="Z39" s="17">
        <v>2</v>
      </c>
      <c r="AA39" s="2">
        <v>0</v>
      </c>
      <c r="AB39" s="2">
        <v>2</v>
      </c>
      <c r="AC39" s="2" t="s">
        <v>22</v>
      </c>
      <c r="AD39" s="2">
        <v>0</v>
      </c>
      <c r="AE39" s="4">
        <v>3.7</v>
      </c>
      <c r="AF39" s="12">
        <v>3.75</v>
      </c>
      <c r="AG39" s="4">
        <v>5.7</v>
      </c>
      <c r="AH39" s="58">
        <v>87.6</v>
      </c>
      <c r="AI39" s="4">
        <v>9.3</v>
      </c>
      <c r="AJ39" s="2">
        <v>0</v>
      </c>
      <c r="AK39" s="15">
        <v>20</v>
      </c>
    </row>
    <row r="40" spans="1:37" ht="12.75">
      <c r="A40" s="2">
        <v>2003</v>
      </c>
      <c r="B40" s="2" t="s">
        <v>3</v>
      </c>
      <c r="C40" s="15">
        <v>6</v>
      </c>
      <c r="D40" s="2">
        <v>1017105</v>
      </c>
      <c r="E40" s="63">
        <v>4545957</v>
      </c>
      <c r="F40" s="26">
        <v>15366</v>
      </c>
      <c r="G40" s="8">
        <f t="shared" si="0"/>
        <v>3380.146358621518</v>
      </c>
      <c r="H40" s="59">
        <f>(G40*1.06409)</f>
        <v>3596.779938745571</v>
      </c>
      <c r="I40" s="59">
        <v>3240.777518920598</v>
      </c>
      <c r="J40" s="8">
        <f t="shared" si="16"/>
        <v>356.002419824973</v>
      </c>
      <c r="K40" s="8">
        <f t="shared" si="19"/>
        <v>0.10985092859553848</v>
      </c>
      <c r="L40" s="15">
        <v>723743176992</v>
      </c>
      <c r="M40" s="14">
        <v>6109121348</v>
      </c>
      <c r="N40" s="42">
        <f>M40*1.06409</f>
        <v>6500654935.19332</v>
      </c>
      <c r="O40" s="26">
        <f t="shared" si="17"/>
        <v>587436414</v>
      </c>
      <c r="P40" s="15">
        <v>587436414</v>
      </c>
      <c r="Q40" s="10">
        <f t="shared" si="1"/>
        <v>1429.9860150884226</v>
      </c>
      <c r="R40" s="8">
        <f t="shared" si="18"/>
        <v>151.5297458400289</v>
      </c>
      <c r="S40" s="14">
        <f>(F40*1000000+M40)*1.06409</f>
        <v>22851461875.19332</v>
      </c>
      <c r="T40" s="10">
        <f t="shared" si="2"/>
        <v>5026.765953833994</v>
      </c>
      <c r="U40" s="2">
        <v>176525</v>
      </c>
      <c r="V40" s="15">
        <f t="shared" si="7"/>
        <v>176525000000</v>
      </c>
      <c r="W40" s="2">
        <v>34059</v>
      </c>
      <c r="X40" s="8">
        <f>W40*1.06409</f>
        <v>36241.841309999996</v>
      </c>
      <c r="Y40" s="15">
        <v>2</v>
      </c>
      <c r="Z40" s="17">
        <v>3</v>
      </c>
      <c r="AA40" s="2">
        <v>3</v>
      </c>
      <c r="AB40" s="2">
        <v>0</v>
      </c>
      <c r="AC40" s="2" t="s">
        <v>22</v>
      </c>
      <c r="AD40" s="2">
        <v>0</v>
      </c>
      <c r="AE40" s="4">
        <v>3.8</v>
      </c>
      <c r="AF40" s="24">
        <v>4.5</v>
      </c>
      <c r="AG40" s="4">
        <v>6.1</v>
      </c>
      <c r="AH40" s="58">
        <v>88.7</v>
      </c>
      <c r="AI40" s="4">
        <v>9.2</v>
      </c>
      <c r="AJ40" s="2">
        <v>0</v>
      </c>
      <c r="AK40" s="15">
        <v>21</v>
      </c>
    </row>
    <row r="41" spans="1:37" ht="12.75">
      <c r="A41" s="2">
        <v>2004</v>
      </c>
      <c r="B41" s="2" t="s">
        <v>3</v>
      </c>
      <c r="C41" s="15">
        <v>6</v>
      </c>
      <c r="D41" s="2">
        <v>1045472</v>
      </c>
      <c r="E41" s="63">
        <v>4598507</v>
      </c>
      <c r="F41" s="28">
        <v>17233</v>
      </c>
      <c r="G41" s="8">
        <f t="shared" si="0"/>
        <v>3747.52066268465</v>
      </c>
      <c r="H41" s="59">
        <f>(G41*1.09429)</f>
        <v>4100.874385969185</v>
      </c>
      <c r="I41" s="59">
        <v>3596.779938745571</v>
      </c>
      <c r="J41" s="8">
        <f t="shared" si="16"/>
        <v>504.09444722361377</v>
      </c>
      <c r="K41" s="8">
        <f t="shared" si="19"/>
        <v>0.1401515955406001</v>
      </c>
      <c r="L41" s="15">
        <v>817935848814</v>
      </c>
      <c r="M41" s="55">
        <v>6650998549</v>
      </c>
      <c r="N41" s="42">
        <f>M41*1.09429</f>
        <v>7278121202.18521</v>
      </c>
      <c r="O41" s="26">
        <f t="shared" si="17"/>
        <v>541877201</v>
      </c>
      <c r="P41" s="15">
        <v>541877201</v>
      </c>
      <c r="Q41" s="10">
        <f t="shared" si="1"/>
        <v>1582.7139552435629</v>
      </c>
      <c r="R41" s="8">
        <f t="shared" si="18"/>
        <v>152.72794015514023</v>
      </c>
      <c r="S41" s="14">
        <f>(F41*1000000+M41)*1.09429</f>
        <v>26136020772.18521</v>
      </c>
      <c r="T41" s="10">
        <f t="shared" si="2"/>
        <v>5683.588341212748</v>
      </c>
      <c r="U41" s="2">
        <v>181582</v>
      </c>
      <c r="V41" s="15">
        <f t="shared" si="7"/>
        <v>181582000000</v>
      </c>
      <c r="W41" s="2">
        <v>35810</v>
      </c>
      <c r="X41" s="8">
        <f>W41*1.09429</f>
        <v>39186.5249</v>
      </c>
      <c r="Y41" s="15">
        <v>2</v>
      </c>
      <c r="Z41" s="15">
        <v>2</v>
      </c>
      <c r="AA41" s="2">
        <v>2</v>
      </c>
      <c r="AB41" s="2">
        <v>3</v>
      </c>
      <c r="AC41" s="2" t="s">
        <v>22</v>
      </c>
      <c r="AD41" s="2">
        <v>0</v>
      </c>
      <c r="AE41" s="4">
        <v>3.9</v>
      </c>
      <c r="AF41" s="25">
        <v>4.5</v>
      </c>
      <c r="AG41" s="4">
        <v>5.6</v>
      </c>
      <c r="AH41" s="4">
        <v>88.3</v>
      </c>
      <c r="AI41" s="4">
        <v>9.2</v>
      </c>
      <c r="AJ41" s="2">
        <v>0</v>
      </c>
      <c r="AK41" s="15">
        <v>23</v>
      </c>
    </row>
    <row r="42" spans="1:37" ht="12.75">
      <c r="A42" s="2">
        <v>1995</v>
      </c>
      <c r="B42" s="2" t="s">
        <v>59</v>
      </c>
      <c r="C42" s="15">
        <v>7</v>
      </c>
      <c r="D42" s="2">
        <v>728105</v>
      </c>
      <c r="E42" s="2">
        <v>3265293</v>
      </c>
      <c r="F42" s="26">
        <v>8466</v>
      </c>
      <c r="G42" s="8">
        <f t="shared" si="0"/>
        <v>2592.7229195052328</v>
      </c>
      <c r="H42" s="59">
        <f>(G42*0.92115)</f>
        <v>2388.286717302245</v>
      </c>
      <c r="L42" s="15">
        <v>583865200000</v>
      </c>
      <c r="M42" s="14">
        <v>5665600000</v>
      </c>
      <c r="N42" s="15">
        <f>M42*0.92115</f>
        <v>5218867440</v>
      </c>
      <c r="O42" s="26"/>
      <c r="Q42" s="10">
        <f t="shared" si="1"/>
        <v>1598.2845766061423</v>
      </c>
      <c r="S42" s="14">
        <f>(F42*1000000+M42)*0.92115</f>
        <v>13017323340</v>
      </c>
      <c r="T42" s="10">
        <f t="shared" si="2"/>
        <v>3986.5712939083874</v>
      </c>
      <c r="U42" s="10"/>
      <c r="V42" s="15">
        <f t="shared" si="7"/>
        <v>0</v>
      </c>
      <c r="W42" s="2">
        <v>31045</v>
      </c>
      <c r="X42" s="10">
        <f>W42*0.92115</f>
        <v>28597.10175</v>
      </c>
      <c r="Y42" s="60">
        <v>8</v>
      </c>
      <c r="AA42" s="2">
        <v>1</v>
      </c>
      <c r="AC42" s="2" t="s">
        <v>64</v>
      </c>
      <c r="AD42" s="2">
        <v>0</v>
      </c>
      <c r="AE42" s="20">
        <v>3.8</v>
      </c>
      <c r="AF42" s="20">
        <v>3.25</v>
      </c>
      <c r="AG42" s="4">
        <v>5.3</v>
      </c>
      <c r="AH42" s="4">
        <v>85.6</v>
      </c>
      <c r="AI42" s="4">
        <v>11.4</v>
      </c>
      <c r="AJ42" s="2">
        <v>0</v>
      </c>
      <c r="AK42" s="15">
        <v>53</v>
      </c>
    </row>
    <row r="43" spans="1:37" ht="12.75">
      <c r="A43" s="2">
        <v>1996</v>
      </c>
      <c r="B43" s="2" t="s">
        <v>59</v>
      </c>
      <c r="C43" s="15">
        <v>7</v>
      </c>
      <c r="D43" s="5">
        <v>780107</v>
      </c>
      <c r="E43" s="2">
        <v>3267030</v>
      </c>
      <c r="F43" s="26">
        <v>8902</v>
      </c>
      <c r="G43" s="8">
        <f t="shared" si="0"/>
        <v>2724.7989764403756</v>
      </c>
      <c r="H43" s="59">
        <f>(G43*0.93859)</f>
        <v>2557.4690712971724</v>
      </c>
      <c r="I43" s="59">
        <v>2388.286717302245</v>
      </c>
      <c r="J43" s="8">
        <f aca="true" t="shared" si="20" ref="J43:J51">H43-H42</f>
        <v>169.18235399492733</v>
      </c>
      <c r="K43" s="8">
        <f>(H43-H42)/H42</f>
        <v>0.07083837663596435</v>
      </c>
      <c r="L43" s="14">
        <v>622827062949</v>
      </c>
      <c r="M43" s="14">
        <v>6099840235</v>
      </c>
      <c r="N43" s="15">
        <f>M43*0.93859</f>
        <v>5725249046.168651</v>
      </c>
      <c r="O43" s="26">
        <f aca="true" t="shared" si="21" ref="O43:O51">M43-M42</f>
        <v>434240235</v>
      </c>
      <c r="P43" s="15">
        <v>434240235</v>
      </c>
      <c r="Q43" s="10">
        <f t="shared" si="1"/>
        <v>1752.4323456376742</v>
      </c>
      <c r="R43" s="8">
        <f aca="true" t="shared" si="22" ref="R43:R51">Q43-Q42</f>
        <v>154.14776903153188</v>
      </c>
      <c r="S43" s="14">
        <f>(F43*1000000+M43)*0.93859</f>
        <v>14080577226.16865</v>
      </c>
      <c r="T43" s="10">
        <f t="shared" si="2"/>
        <v>4309.901416934847</v>
      </c>
      <c r="U43" s="10"/>
      <c r="V43" s="15">
        <f t="shared" si="7"/>
        <v>0</v>
      </c>
      <c r="W43" s="2">
        <v>32424</v>
      </c>
      <c r="X43" s="10">
        <f>W43*0.93859</f>
        <v>30432.84216</v>
      </c>
      <c r="Y43" s="60">
        <v>2</v>
      </c>
      <c r="Z43" s="83">
        <v>8</v>
      </c>
      <c r="AA43" s="6">
        <v>0</v>
      </c>
      <c r="AB43" s="2">
        <v>1</v>
      </c>
      <c r="AC43" s="2" t="s">
        <v>64</v>
      </c>
      <c r="AD43" s="2">
        <v>0</v>
      </c>
      <c r="AE43" s="20">
        <v>3.8</v>
      </c>
      <c r="AF43" s="20">
        <v>3.5</v>
      </c>
      <c r="AG43" s="4">
        <v>5.3</v>
      </c>
      <c r="AH43" s="4">
        <v>85.3</v>
      </c>
      <c r="AI43" s="4">
        <v>11.4</v>
      </c>
      <c r="AJ43" s="2">
        <v>0</v>
      </c>
      <c r="AK43" s="15">
        <v>53</v>
      </c>
    </row>
    <row r="44" spans="1:37" ht="12.75">
      <c r="A44" s="2">
        <v>1997</v>
      </c>
      <c r="B44" s="2" t="s">
        <v>59</v>
      </c>
      <c r="C44" s="15">
        <v>7</v>
      </c>
      <c r="D44" s="2">
        <v>809459</v>
      </c>
      <c r="E44" s="2">
        <v>3268514</v>
      </c>
      <c r="F44" s="27">
        <v>8930</v>
      </c>
      <c r="G44" s="8">
        <f t="shared" si="0"/>
        <v>2732.1284228857517</v>
      </c>
      <c r="H44" s="59">
        <f>(G44*0.95415)</f>
        <v>2606.86033469644</v>
      </c>
      <c r="I44" s="59">
        <v>2557.4690712971724</v>
      </c>
      <c r="J44" s="8">
        <f t="shared" si="20"/>
        <v>49.3912633992677</v>
      </c>
      <c r="K44" s="8">
        <f aca="true" t="shared" si="23" ref="K44:K51">(H44-H43)/H43</f>
        <v>0.019312555507940508</v>
      </c>
      <c r="L44" s="15">
        <v>687597998554</v>
      </c>
      <c r="M44" s="32">
        <v>7058104203</v>
      </c>
      <c r="N44" s="32">
        <f>M44*0.95415</f>
        <v>6734490125.29245</v>
      </c>
      <c r="O44" s="26">
        <f t="shared" si="21"/>
        <v>958263968</v>
      </c>
      <c r="P44" s="15">
        <v>958263968</v>
      </c>
      <c r="Q44" s="10">
        <f t="shared" si="1"/>
        <v>2060.4134249669573</v>
      </c>
      <c r="R44" s="8">
        <f t="shared" si="22"/>
        <v>307.98107932928315</v>
      </c>
      <c r="S44" s="14">
        <f>(F44*1000000+M44)*0.95415</f>
        <v>15255049625.29245</v>
      </c>
      <c r="T44" s="10">
        <f t="shared" si="2"/>
        <v>4667.273759663398</v>
      </c>
      <c r="U44" s="2">
        <v>144921</v>
      </c>
      <c r="V44" s="15">
        <f t="shared" si="7"/>
        <v>144921000000</v>
      </c>
      <c r="W44" s="2">
        <v>34375</v>
      </c>
      <c r="X44" s="8">
        <f>W44*0.95415</f>
        <v>32798.90625</v>
      </c>
      <c r="Y44" s="16">
        <v>4</v>
      </c>
      <c r="Z44" s="83">
        <v>2</v>
      </c>
      <c r="AA44" s="6">
        <v>1</v>
      </c>
      <c r="AB44" s="6">
        <v>0</v>
      </c>
      <c r="AC44" s="2" t="s">
        <v>64</v>
      </c>
      <c r="AD44" s="2">
        <v>0</v>
      </c>
      <c r="AE44" s="12">
        <v>3.6666666666666665</v>
      </c>
      <c r="AF44" s="20">
        <v>4</v>
      </c>
      <c r="AG44" s="4">
        <v>4.8</v>
      </c>
      <c r="AH44" s="4">
        <v>84</v>
      </c>
      <c r="AI44" s="4">
        <v>11.5</v>
      </c>
      <c r="AJ44" s="2">
        <v>0</v>
      </c>
      <c r="AK44" s="15">
        <v>53</v>
      </c>
    </row>
    <row r="45" spans="1:37" ht="12.75">
      <c r="A45" s="2">
        <v>1998</v>
      </c>
      <c r="B45" s="2" t="s">
        <v>59</v>
      </c>
      <c r="C45" s="15">
        <v>7</v>
      </c>
      <c r="D45" s="2">
        <v>921840</v>
      </c>
      <c r="E45" s="35">
        <v>3272563</v>
      </c>
      <c r="F45" s="52">
        <v>9705</v>
      </c>
      <c r="G45" s="8">
        <f t="shared" si="0"/>
        <v>2965.565521580486</v>
      </c>
      <c r="H45" s="59">
        <f>(G45*0.96475)</f>
        <v>2861.0293369447736</v>
      </c>
      <c r="I45" s="59">
        <v>2606.86033469644</v>
      </c>
      <c r="J45" s="8">
        <f t="shared" si="20"/>
        <v>254.16900224833353</v>
      </c>
      <c r="K45" s="8">
        <f t="shared" si="23"/>
        <v>0.0975000458848635</v>
      </c>
      <c r="L45" s="15">
        <v>680474247508</v>
      </c>
      <c r="M45" s="40">
        <v>7297092419</v>
      </c>
      <c r="N45" s="40">
        <f>M45*0.96475</f>
        <v>7039869911.23025</v>
      </c>
      <c r="O45" s="26">
        <f t="shared" si="21"/>
        <v>238988216</v>
      </c>
      <c r="P45" s="15">
        <v>238988216</v>
      </c>
      <c r="Q45" s="10">
        <f t="shared" si="1"/>
        <v>2151.179339016621</v>
      </c>
      <c r="R45" s="8">
        <f t="shared" si="22"/>
        <v>90.76591404966348</v>
      </c>
      <c r="S45" s="14">
        <f>(F45*1000000+M45)*0.96475</f>
        <v>16402768661.23025</v>
      </c>
      <c r="T45" s="10">
        <f t="shared" si="2"/>
        <v>5012.208675961394</v>
      </c>
      <c r="U45" s="2">
        <v>150823</v>
      </c>
      <c r="V45" s="15">
        <f t="shared" si="7"/>
        <v>150823000000</v>
      </c>
      <c r="W45" s="2">
        <v>36822</v>
      </c>
      <c r="X45" s="8">
        <f>W45*0.96475</f>
        <v>35524.0245</v>
      </c>
      <c r="Y45" s="16">
        <v>1</v>
      </c>
      <c r="Z45" s="82">
        <v>4</v>
      </c>
      <c r="AA45" s="6">
        <v>0</v>
      </c>
      <c r="AB45" s="6">
        <v>1</v>
      </c>
      <c r="AC45" s="2" t="s">
        <v>64</v>
      </c>
      <c r="AD45" s="2">
        <v>0</v>
      </c>
      <c r="AE45" s="23">
        <v>3.6666666666666665</v>
      </c>
      <c r="AF45" s="23">
        <v>3.5</v>
      </c>
      <c r="AG45" s="4">
        <v>3.3</v>
      </c>
      <c r="AH45" s="4">
        <v>83.7</v>
      </c>
      <c r="AI45" s="4">
        <v>11.7</v>
      </c>
      <c r="AJ45" s="2">
        <v>0</v>
      </c>
      <c r="AK45" s="15">
        <v>53</v>
      </c>
    </row>
    <row r="46" spans="1:37" ht="12.75">
      <c r="A46" s="2">
        <v>1999</v>
      </c>
      <c r="B46" s="2" t="s">
        <v>59</v>
      </c>
      <c r="C46" s="15">
        <v>7</v>
      </c>
      <c r="D46" s="2">
        <v>977547</v>
      </c>
      <c r="E46" s="35">
        <v>3282031</v>
      </c>
      <c r="F46" s="28">
        <v>11297</v>
      </c>
      <c r="G46" s="8">
        <f t="shared" si="0"/>
        <v>3442.0759584537745</v>
      </c>
      <c r="H46" s="59">
        <f>(G46*0.97868)</f>
        <v>3368.69089901954</v>
      </c>
      <c r="I46" s="59">
        <v>2861.0293369447736</v>
      </c>
      <c r="J46" s="8">
        <f t="shared" si="20"/>
        <v>507.6615620747666</v>
      </c>
      <c r="K46" s="8">
        <f t="shared" si="23"/>
        <v>0.17744018053896873</v>
      </c>
      <c r="L46" s="15">
        <v>692820620412</v>
      </c>
      <c r="M46" s="14">
        <v>7231227907</v>
      </c>
      <c r="N46" s="41">
        <f>M46*0.97868</f>
        <v>7077058128.02276</v>
      </c>
      <c r="O46" s="26">
        <f t="shared" si="21"/>
        <v>-65864512</v>
      </c>
      <c r="P46" s="15">
        <v>-65864512</v>
      </c>
      <c r="Q46" s="10">
        <f t="shared" si="1"/>
        <v>2156.304473669737</v>
      </c>
      <c r="R46" s="8">
        <f t="shared" si="22"/>
        <v>5.12513465311622</v>
      </c>
      <c r="S46" s="14">
        <f>(F46*1000000+M46)*0.97868</f>
        <v>18133206088.02276</v>
      </c>
      <c r="T46" s="10">
        <f t="shared" si="2"/>
        <v>5524.995372689277</v>
      </c>
      <c r="U46" s="2">
        <v>153298</v>
      </c>
      <c r="V46" s="15">
        <f t="shared" si="7"/>
        <v>153298000000</v>
      </c>
      <c r="W46" s="2">
        <v>38332</v>
      </c>
      <c r="X46" s="8">
        <f>W46*0.97868</f>
        <v>37514.76176</v>
      </c>
      <c r="Y46" s="16">
        <v>3</v>
      </c>
      <c r="Z46" s="82">
        <v>1</v>
      </c>
      <c r="AA46" s="2">
        <v>1</v>
      </c>
      <c r="AB46" s="6">
        <v>0</v>
      </c>
      <c r="AC46" s="2" t="s">
        <v>64</v>
      </c>
      <c r="AD46" s="2">
        <v>0</v>
      </c>
      <c r="AE46" s="12">
        <v>3.8</v>
      </c>
      <c r="AF46" s="12">
        <v>4.5</v>
      </c>
      <c r="AG46" s="4">
        <v>2.7</v>
      </c>
      <c r="AH46" s="4">
        <v>83.7</v>
      </c>
      <c r="AI46" s="4">
        <v>11.5</v>
      </c>
      <c r="AJ46" s="2">
        <v>0</v>
      </c>
      <c r="AK46" s="15">
        <v>53</v>
      </c>
    </row>
    <row r="47" spans="1:37" ht="12.75">
      <c r="A47" s="2">
        <v>2000</v>
      </c>
      <c r="B47" s="2" t="s">
        <v>59</v>
      </c>
      <c r="C47" s="15">
        <v>7</v>
      </c>
      <c r="D47" s="2">
        <v>1067178</v>
      </c>
      <c r="E47" s="36">
        <v>3412539</v>
      </c>
      <c r="F47" s="47">
        <v>13604</v>
      </c>
      <c r="G47" s="8">
        <f t="shared" si="0"/>
        <v>3986.474586810583</v>
      </c>
      <c r="H47" s="59">
        <f>(G47*1)</f>
        <v>3986.474586810583</v>
      </c>
      <c r="I47" s="59">
        <v>3368.69089901954</v>
      </c>
      <c r="J47" s="8">
        <f t="shared" si="20"/>
        <v>617.7836877910427</v>
      </c>
      <c r="K47" s="8">
        <f t="shared" si="23"/>
        <v>0.1833898408342686</v>
      </c>
      <c r="L47" s="15">
        <v>780418627647</v>
      </c>
      <c r="M47" s="55">
        <v>8046838282</v>
      </c>
      <c r="N47" s="42">
        <f>M47*1</f>
        <v>8046838282</v>
      </c>
      <c r="O47" s="26">
        <f t="shared" si="21"/>
        <v>815610375</v>
      </c>
      <c r="P47" s="15">
        <v>-638244325</v>
      </c>
      <c r="Q47" s="10">
        <f t="shared" si="1"/>
        <v>2358.0208993948495</v>
      </c>
      <c r="R47" s="8">
        <f t="shared" si="22"/>
        <v>201.71642572511246</v>
      </c>
      <c r="S47" s="14">
        <f>(F47*1000000+M47)*1</f>
        <v>21650838282</v>
      </c>
      <c r="T47" s="10">
        <f t="shared" si="2"/>
        <v>6344.495486205433</v>
      </c>
      <c r="U47" s="2">
        <v>160436</v>
      </c>
      <c r="V47" s="15">
        <f t="shared" si="7"/>
        <v>160436000000</v>
      </c>
      <c r="W47" s="2">
        <v>41485</v>
      </c>
      <c r="X47" s="8">
        <f>W47*1</f>
        <v>41485</v>
      </c>
      <c r="Y47" s="16">
        <v>5</v>
      </c>
      <c r="Z47" s="82">
        <v>3</v>
      </c>
      <c r="AA47" s="2">
        <v>1</v>
      </c>
      <c r="AB47" s="2">
        <v>1</v>
      </c>
      <c r="AC47" s="2" t="s">
        <v>64</v>
      </c>
      <c r="AD47" s="2">
        <v>0</v>
      </c>
      <c r="AE47" s="4">
        <v>3.7</v>
      </c>
      <c r="AF47" s="12">
        <v>4.5</v>
      </c>
      <c r="AG47" s="4">
        <v>2.3</v>
      </c>
      <c r="AH47" s="4">
        <v>88.2</v>
      </c>
      <c r="AI47" s="4">
        <v>11.2</v>
      </c>
      <c r="AJ47" s="2">
        <v>0</v>
      </c>
      <c r="AK47" s="15">
        <v>53</v>
      </c>
    </row>
    <row r="48" spans="1:37" ht="12.75">
      <c r="A48" s="2">
        <v>2001</v>
      </c>
      <c r="B48" s="2" t="s">
        <v>59</v>
      </c>
      <c r="C48" s="15">
        <v>7</v>
      </c>
      <c r="D48" s="2">
        <v>1017352</v>
      </c>
      <c r="E48" s="36">
        <v>3433201</v>
      </c>
      <c r="F48" s="47">
        <v>14468</v>
      </c>
      <c r="G48" s="8">
        <f t="shared" si="0"/>
        <v>4214.143011143245</v>
      </c>
      <c r="H48" s="59">
        <f>(G48*1.02402)</f>
        <v>4315.366726270905</v>
      </c>
      <c r="I48" s="59">
        <v>3986.474586810583</v>
      </c>
      <c r="J48" s="8">
        <f t="shared" si="20"/>
        <v>328.89213946032214</v>
      </c>
      <c r="K48" s="8">
        <f t="shared" si="23"/>
        <v>0.08250200328592974</v>
      </c>
      <c r="L48" s="15">
        <v>731025906239</v>
      </c>
      <c r="M48" s="55">
        <v>8610434400</v>
      </c>
      <c r="N48" s="42">
        <f>M48*1.02402</f>
        <v>8817257034.288</v>
      </c>
      <c r="O48" s="26">
        <f t="shared" si="21"/>
        <v>563596118</v>
      </c>
      <c r="P48" s="15">
        <v>2017450818</v>
      </c>
      <c r="Q48" s="10">
        <f t="shared" si="1"/>
        <v>2568.232105923306</v>
      </c>
      <c r="R48" s="8">
        <f t="shared" si="22"/>
        <v>210.2112065284564</v>
      </c>
      <c r="S48" s="14">
        <f>(F48*1000000+M48)*1.02402</f>
        <v>23632778394.288</v>
      </c>
      <c r="T48" s="10">
        <f t="shared" si="2"/>
        <v>6883.598832194211</v>
      </c>
      <c r="U48" s="2">
        <v>161197</v>
      </c>
      <c r="V48" s="15">
        <f t="shared" si="7"/>
        <v>161197000000</v>
      </c>
      <c r="W48" s="2">
        <v>42921</v>
      </c>
      <c r="X48" s="8">
        <f>W48*1.02402</f>
        <v>43951.962419999996</v>
      </c>
      <c r="Y48" s="16">
        <v>7</v>
      </c>
      <c r="Z48" s="82">
        <v>5</v>
      </c>
      <c r="AA48" s="2">
        <v>0</v>
      </c>
      <c r="AB48" s="2">
        <v>1</v>
      </c>
      <c r="AC48" s="2" t="s">
        <v>64</v>
      </c>
      <c r="AD48" s="2">
        <v>0</v>
      </c>
      <c r="AE48" s="4">
        <v>3.7</v>
      </c>
      <c r="AF48" s="12">
        <v>4.25</v>
      </c>
      <c r="AG48" s="4">
        <v>3.1</v>
      </c>
      <c r="AH48" s="58">
        <v>87.5</v>
      </c>
      <c r="AI48" s="4">
        <v>10.8</v>
      </c>
      <c r="AJ48" s="2">
        <v>0</v>
      </c>
      <c r="AK48" s="15">
        <v>53</v>
      </c>
    </row>
    <row r="49" spans="1:37" ht="12.75">
      <c r="A49" s="2">
        <v>2002</v>
      </c>
      <c r="B49" s="2" t="s">
        <v>59</v>
      </c>
      <c r="C49" s="15">
        <v>7</v>
      </c>
      <c r="D49" s="2">
        <v>1014572</v>
      </c>
      <c r="E49" s="36">
        <v>3457927</v>
      </c>
      <c r="F49" s="46">
        <v>13925</v>
      </c>
      <c r="G49" s="8">
        <f t="shared" si="0"/>
        <v>4026.979169889937</v>
      </c>
      <c r="H49" s="59">
        <f>(G49*1.04193)</f>
        <v>4195.830406483422</v>
      </c>
      <c r="I49" s="59">
        <v>4315.366726270905</v>
      </c>
      <c r="J49" s="8">
        <f t="shared" si="20"/>
        <v>-119.53631978748308</v>
      </c>
      <c r="K49" s="8">
        <f t="shared" si="23"/>
        <v>-0.027700153282402395</v>
      </c>
      <c r="L49" s="15">
        <v>693257299708</v>
      </c>
      <c r="M49" s="39">
        <v>8313390369</v>
      </c>
      <c r="N49" s="42">
        <f>M49*1.04193</f>
        <v>8661970827.17217</v>
      </c>
      <c r="O49" s="26">
        <f t="shared" si="21"/>
        <v>-297044031</v>
      </c>
      <c r="P49" s="15">
        <v>-297044031</v>
      </c>
      <c r="Q49" s="10">
        <f t="shared" si="1"/>
        <v>2504.96058105685</v>
      </c>
      <c r="R49" s="8">
        <f t="shared" si="22"/>
        <v>-63.27152486645582</v>
      </c>
      <c r="S49" s="14">
        <f>(F49*1000000+M49)*1.04193</f>
        <v>23170846077.17217</v>
      </c>
      <c r="T49" s="10">
        <f t="shared" si="2"/>
        <v>6700.790987540272</v>
      </c>
      <c r="U49" s="2">
        <v>158628</v>
      </c>
      <c r="V49" s="15">
        <f t="shared" si="7"/>
        <v>158628000000</v>
      </c>
      <c r="W49" s="2">
        <v>42510</v>
      </c>
      <c r="X49" s="8">
        <f>W49*1.04193</f>
        <v>44292.4443</v>
      </c>
      <c r="Y49" s="16">
        <v>7</v>
      </c>
      <c r="Z49" s="82">
        <v>7</v>
      </c>
      <c r="AA49" s="2">
        <v>0</v>
      </c>
      <c r="AB49" s="2">
        <v>0</v>
      </c>
      <c r="AC49" s="2" t="s">
        <v>64</v>
      </c>
      <c r="AD49" s="2">
        <v>0</v>
      </c>
      <c r="AE49" s="4">
        <v>3.8</v>
      </c>
      <c r="AF49" s="12">
        <v>4.25</v>
      </c>
      <c r="AG49" s="4">
        <v>4.4</v>
      </c>
      <c r="AH49" s="58">
        <v>88</v>
      </c>
      <c r="AI49" s="4">
        <v>10.7</v>
      </c>
      <c r="AJ49" s="2">
        <v>0</v>
      </c>
      <c r="AK49" s="15">
        <v>53</v>
      </c>
    </row>
    <row r="50" spans="1:37" ht="12.75">
      <c r="A50" s="2">
        <v>2003</v>
      </c>
      <c r="B50" s="2" t="s">
        <v>59</v>
      </c>
      <c r="C50" s="15">
        <v>7</v>
      </c>
      <c r="D50" s="2">
        <v>1017105</v>
      </c>
      <c r="E50" s="36">
        <v>3482326</v>
      </c>
      <c r="F50" s="47">
        <v>15484</v>
      </c>
      <c r="G50" s="8">
        <f t="shared" si="0"/>
        <v>4446.453318844933</v>
      </c>
      <c r="H50" s="59">
        <f>(G50*1.06409)</f>
        <v>4731.426512049705</v>
      </c>
      <c r="I50" s="59">
        <v>4195.830406483422</v>
      </c>
      <c r="J50" s="8">
        <f t="shared" si="20"/>
        <v>535.5961055662829</v>
      </c>
      <c r="K50" s="8">
        <f t="shared" si="23"/>
        <v>0.12764960774836767</v>
      </c>
      <c r="L50" s="15">
        <v>723743176992</v>
      </c>
      <c r="M50" s="55">
        <v>8136442912</v>
      </c>
      <c r="N50" s="42">
        <f>M50*1.06409</f>
        <v>8657907538.23008</v>
      </c>
      <c r="O50" s="26">
        <f t="shared" si="21"/>
        <v>-176947457</v>
      </c>
      <c r="P50" s="15">
        <v>-176947457</v>
      </c>
      <c r="Q50" s="10">
        <f t="shared" si="1"/>
        <v>2486.2426832611536</v>
      </c>
      <c r="R50" s="8">
        <f t="shared" si="22"/>
        <v>-18.717897795696445</v>
      </c>
      <c r="S50" s="14">
        <f>(F50*1000000+M50)*1.06409</f>
        <v>25134277098.23008</v>
      </c>
      <c r="T50" s="10">
        <f t="shared" si="2"/>
        <v>7217.669195310858</v>
      </c>
      <c r="U50" s="2">
        <v>159456</v>
      </c>
      <c r="V50" s="15">
        <f t="shared" si="7"/>
        <v>159456000000</v>
      </c>
      <c r="W50" s="2">
        <v>42723</v>
      </c>
      <c r="X50" s="8">
        <f>W50*1.06409</f>
        <v>45461.11707</v>
      </c>
      <c r="Y50" s="16">
        <v>0</v>
      </c>
      <c r="Z50" s="82">
        <v>7</v>
      </c>
      <c r="AA50" s="6">
        <v>0</v>
      </c>
      <c r="AB50" s="2">
        <v>0</v>
      </c>
      <c r="AC50" s="6" t="s">
        <v>64</v>
      </c>
      <c r="AD50" s="2">
        <v>0</v>
      </c>
      <c r="AE50" s="4">
        <v>3.8</v>
      </c>
      <c r="AF50" s="24">
        <v>3.75</v>
      </c>
      <c r="AG50" s="4">
        <v>5.5</v>
      </c>
      <c r="AH50" s="58">
        <v>87.5</v>
      </c>
      <c r="AI50" s="4">
        <v>10.8</v>
      </c>
      <c r="AJ50" s="2">
        <v>0</v>
      </c>
      <c r="AK50" s="15">
        <v>53</v>
      </c>
    </row>
    <row r="51" spans="1:37" ht="12.75">
      <c r="A51" s="2">
        <v>2004</v>
      </c>
      <c r="B51" s="2" t="s">
        <v>59</v>
      </c>
      <c r="C51" s="15">
        <v>7</v>
      </c>
      <c r="D51" s="2">
        <v>1045472</v>
      </c>
      <c r="E51" s="36">
        <v>3493893</v>
      </c>
      <c r="F51" s="46">
        <v>13215</v>
      </c>
      <c r="G51" s="8">
        <f t="shared" si="0"/>
        <v>3782.3138831097576</v>
      </c>
      <c r="H51" s="59">
        <f>(G51*1.09429)</f>
        <v>4138.9482591481765</v>
      </c>
      <c r="I51" s="59">
        <v>4731.426512049705</v>
      </c>
      <c r="J51" s="8">
        <f t="shared" si="20"/>
        <v>-592.4782529015283</v>
      </c>
      <c r="K51" s="8">
        <f t="shared" si="23"/>
        <v>-0.12522190747180398</v>
      </c>
      <c r="L51" s="15">
        <v>817935848814</v>
      </c>
      <c r="M51" s="39">
        <v>8559237269</v>
      </c>
      <c r="N51" s="42">
        <f>M51*1.09429</f>
        <v>9366287751.09401</v>
      </c>
      <c r="O51" s="26">
        <f t="shared" si="21"/>
        <v>422794357</v>
      </c>
      <c r="P51" s="15">
        <v>422794357</v>
      </c>
      <c r="Q51" s="10">
        <f t="shared" si="1"/>
        <v>2680.759757409288</v>
      </c>
      <c r="R51" s="8">
        <f t="shared" si="22"/>
        <v>194.51707414813427</v>
      </c>
      <c r="S51" s="14">
        <f>(F51*1000000+M51)*1.09429</f>
        <v>23827330101.09401</v>
      </c>
      <c r="T51" s="10">
        <f t="shared" si="2"/>
        <v>6819.708016557464</v>
      </c>
      <c r="U51" s="2">
        <v>167771</v>
      </c>
      <c r="V51" s="15">
        <f t="shared" si="7"/>
        <v>167771000000</v>
      </c>
      <c r="W51" s="2">
        <v>45384</v>
      </c>
      <c r="X51" s="8">
        <f>W51*1.09429</f>
        <v>49663.257359999996</v>
      </c>
      <c r="Y51" s="15">
        <v>0</v>
      </c>
      <c r="Z51" s="82">
        <v>0</v>
      </c>
      <c r="AA51" s="2">
        <v>0</v>
      </c>
      <c r="AB51" s="6">
        <v>0</v>
      </c>
      <c r="AC51" s="2" t="s">
        <v>65</v>
      </c>
      <c r="AD51" s="2">
        <v>0</v>
      </c>
      <c r="AE51" s="4">
        <v>3.6</v>
      </c>
      <c r="AF51" s="25">
        <v>3.5</v>
      </c>
      <c r="AG51" s="4">
        <v>4.9</v>
      </c>
      <c r="AH51" s="4">
        <v>88.8</v>
      </c>
      <c r="AI51" s="4">
        <v>10.8</v>
      </c>
      <c r="AJ51" s="2">
        <v>0</v>
      </c>
      <c r="AK51" s="15">
        <v>53</v>
      </c>
    </row>
    <row r="52" spans="1:37" ht="12.75">
      <c r="A52" s="2">
        <v>1995</v>
      </c>
      <c r="B52" s="2" t="s">
        <v>58</v>
      </c>
      <c r="C52" s="15">
        <v>9</v>
      </c>
      <c r="D52" s="2">
        <v>728105</v>
      </c>
      <c r="E52" s="2">
        <v>14185403</v>
      </c>
      <c r="F52" s="26">
        <v>24865</v>
      </c>
      <c r="G52" s="8">
        <f t="shared" si="0"/>
        <v>1752.858202195595</v>
      </c>
      <c r="H52" s="59">
        <f>(G52*0.92115)</f>
        <v>1614.6453329524722</v>
      </c>
      <c r="L52" s="15">
        <v>583865200000</v>
      </c>
      <c r="M52" s="14">
        <v>18908800000</v>
      </c>
      <c r="N52" s="15">
        <f>M52*0.92115</f>
        <v>17417841120</v>
      </c>
      <c r="O52" s="26"/>
      <c r="Q52" s="10">
        <f t="shared" si="1"/>
        <v>1227.8707288048145</v>
      </c>
      <c r="S52" s="14">
        <f>(F52*1000000+M52)*0.92115</f>
        <v>40322235870</v>
      </c>
      <c r="T52" s="10">
        <f t="shared" si="2"/>
        <v>2842.5160617572865</v>
      </c>
      <c r="U52" s="10"/>
      <c r="V52" s="15">
        <f t="shared" si="7"/>
        <v>0</v>
      </c>
      <c r="W52" s="2">
        <v>22691</v>
      </c>
      <c r="X52" s="10">
        <f>W52*0.92115</f>
        <v>20901.81465</v>
      </c>
      <c r="Y52" s="15">
        <v>8</v>
      </c>
      <c r="AA52" s="2">
        <v>3</v>
      </c>
      <c r="AC52" s="2" t="s">
        <v>66</v>
      </c>
      <c r="AD52" s="2">
        <v>1</v>
      </c>
      <c r="AE52" s="20">
        <v>3.25</v>
      </c>
      <c r="AF52" s="20">
        <v>3.25</v>
      </c>
      <c r="AG52" s="4">
        <v>5.5</v>
      </c>
      <c r="AH52" s="4">
        <v>82.8</v>
      </c>
      <c r="AI52" s="4">
        <v>9.8</v>
      </c>
      <c r="AJ52" s="2">
        <v>1</v>
      </c>
      <c r="AK52" s="15">
        <v>5</v>
      </c>
    </row>
    <row r="53" spans="1:37" ht="12.75">
      <c r="A53" s="2">
        <v>1996</v>
      </c>
      <c r="B53" s="2" t="s">
        <v>58</v>
      </c>
      <c r="C53" s="15">
        <v>9</v>
      </c>
      <c r="D53" s="5">
        <v>780107</v>
      </c>
      <c r="E53" s="2">
        <v>14426911</v>
      </c>
      <c r="F53" s="26">
        <v>30251</v>
      </c>
      <c r="G53" s="8">
        <f t="shared" si="0"/>
        <v>2096.8452636881175</v>
      </c>
      <c r="H53" s="59">
        <f>(G53*0.93859)</f>
        <v>1968.0779960450302</v>
      </c>
      <c r="I53" s="59">
        <v>1614.6453329524722</v>
      </c>
      <c r="J53" s="8">
        <f aca="true" t="shared" si="24" ref="J53:J61">H53-H52</f>
        <v>353.43266309255796</v>
      </c>
      <c r="K53" s="8">
        <f>(H53-H52)/H52</f>
        <v>0.21889182464999044</v>
      </c>
      <c r="L53" s="14">
        <v>622827062949</v>
      </c>
      <c r="M53" s="14">
        <v>20744103371</v>
      </c>
      <c r="N53" s="15">
        <f>M53*0.93859</f>
        <v>19470207982.98689</v>
      </c>
      <c r="O53" s="26">
        <f aca="true" t="shared" si="25" ref="O53:O61">M53-M52</f>
        <v>1835303371</v>
      </c>
      <c r="P53" s="15">
        <v>1835303371</v>
      </c>
      <c r="Q53" s="10">
        <f t="shared" si="1"/>
        <v>1349.5756633548851</v>
      </c>
      <c r="R53" s="8">
        <f aca="true" t="shared" si="26" ref="R53:R61">Q53-Q52</f>
        <v>121.70493455007067</v>
      </c>
      <c r="S53" s="14">
        <f>(F53*1000000+M53)*0.93859</f>
        <v>47863494072.98689</v>
      </c>
      <c r="T53" s="10">
        <f t="shared" si="2"/>
        <v>3317.6536593999153</v>
      </c>
      <c r="U53" s="10"/>
      <c r="V53" s="15">
        <f t="shared" si="7"/>
        <v>0</v>
      </c>
      <c r="W53" s="2">
        <v>23655</v>
      </c>
      <c r="X53" s="10">
        <f>W53*0.93859</f>
        <v>22202.34645</v>
      </c>
      <c r="Y53" s="15">
        <v>8</v>
      </c>
      <c r="Z53" s="15">
        <v>8</v>
      </c>
      <c r="AA53" s="6">
        <v>1</v>
      </c>
      <c r="AB53" s="2">
        <v>3</v>
      </c>
      <c r="AC53" s="2" t="s">
        <v>66</v>
      </c>
      <c r="AD53" s="2">
        <v>1</v>
      </c>
      <c r="AE53" s="20">
        <v>3.1</v>
      </c>
      <c r="AF53" s="20">
        <v>3.25</v>
      </c>
      <c r="AG53" s="4">
        <v>5.3</v>
      </c>
      <c r="AH53" s="4">
        <v>81.5</v>
      </c>
      <c r="AI53" s="4">
        <v>9.7</v>
      </c>
      <c r="AJ53" s="2">
        <v>1</v>
      </c>
      <c r="AK53" s="15">
        <v>12</v>
      </c>
    </row>
    <row r="54" spans="1:37" ht="12.75">
      <c r="A54" s="2">
        <v>1997</v>
      </c>
      <c r="B54" s="2" t="s">
        <v>58</v>
      </c>
      <c r="C54" s="15">
        <v>9</v>
      </c>
      <c r="D54" s="2">
        <v>809459</v>
      </c>
      <c r="E54" s="2">
        <v>14683350</v>
      </c>
      <c r="F54" s="27">
        <v>30082</v>
      </c>
      <c r="G54" s="8">
        <f t="shared" si="0"/>
        <v>2048.7150411861053</v>
      </c>
      <c r="H54" s="59">
        <f>(G54*0.95415)</f>
        <v>1954.7814565477224</v>
      </c>
      <c r="I54" s="59">
        <v>1968.0779960450302</v>
      </c>
      <c r="J54" s="8">
        <f t="shared" si="24"/>
        <v>-13.296539497307776</v>
      </c>
      <c r="K54" s="8">
        <f aca="true" t="shared" si="27" ref="K54:K61">(H54-H53)/H53</f>
        <v>-0.006756103936951668</v>
      </c>
      <c r="L54" s="15">
        <v>687597998554</v>
      </c>
      <c r="M54" s="32">
        <v>23234260749</v>
      </c>
      <c r="N54" s="32">
        <f>M54*0.95415</f>
        <v>22168969893.65835</v>
      </c>
      <c r="O54" s="26">
        <f t="shared" si="25"/>
        <v>2490157378</v>
      </c>
      <c r="P54" s="15">
        <v>2490157378</v>
      </c>
      <c r="Q54" s="10">
        <f t="shared" si="1"/>
        <v>1509.803273344186</v>
      </c>
      <c r="R54" s="8">
        <f t="shared" si="26"/>
        <v>160.22760998930084</v>
      </c>
      <c r="S54" s="14">
        <f>(F54*1000000+M54)*0.95415</f>
        <v>50871710193.658356</v>
      </c>
      <c r="T54" s="10">
        <f t="shared" si="2"/>
        <v>3464.5847298919084</v>
      </c>
      <c r="U54" s="2">
        <v>414710</v>
      </c>
      <c r="V54" s="15">
        <f t="shared" si="7"/>
        <v>414710000000</v>
      </c>
      <c r="W54" s="2">
        <v>24502</v>
      </c>
      <c r="X54" s="8">
        <f>W54*0.95415</f>
        <v>23378.583300000002</v>
      </c>
      <c r="Y54" s="16">
        <v>8</v>
      </c>
      <c r="Z54" s="15">
        <v>8</v>
      </c>
      <c r="AA54" s="6">
        <v>2</v>
      </c>
      <c r="AB54" s="6">
        <v>1</v>
      </c>
      <c r="AC54" s="2" t="s">
        <v>66</v>
      </c>
      <c r="AD54" s="2">
        <v>1</v>
      </c>
      <c r="AE54" s="12">
        <v>3.1</v>
      </c>
      <c r="AF54" s="20">
        <v>2.75</v>
      </c>
      <c r="AG54" s="4">
        <v>5</v>
      </c>
      <c r="AH54" s="4">
        <v>81.4</v>
      </c>
      <c r="AI54" s="4">
        <v>9.6</v>
      </c>
      <c r="AJ54" s="2">
        <v>1</v>
      </c>
      <c r="AK54" s="15">
        <v>6</v>
      </c>
    </row>
    <row r="55" spans="1:37" ht="12.75">
      <c r="A55" s="2">
        <v>1998</v>
      </c>
      <c r="B55" s="2" t="s">
        <v>58</v>
      </c>
      <c r="C55" s="15">
        <v>9</v>
      </c>
      <c r="D55" s="2">
        <v>921840</v>
      </c>
      <c r="E55" s="2">
        <v>14908230</v>
      </c>
      <c r="F55" s="73">
        <v>34669</v>
      </c>
      <c r="G55" s="8">
        <f t="shared" si="0"/>
        <v>2325.494039198483</v>
      </c>
      <c r="H55" s="59">
        <f>(G55*0.96475)</f>
        <v>2243.5203743167363</v>
      </c>
      <c r="I55" s="59">
        <v>1954.7814565477224</v>
      </c>
      <c r="J55" s="8">
        <f t="shared" si="24"/>
        <v>288.7389177690138</v>
      </c>
      <c r="K55" s="8">
        <f t="shared" si="27"/>
        <v>0.14770905300019904</v>
      </c>
      <c r="L55" s="15">
        <v>680474247508</v>
      </c>
      <c r="M55" s="77">
        <v>24451956428</v>
      </c>
      <c r="N55" s="40">
        <f>M55*0.96475</f>
        <v>23590024963.913</v>
      </c>
      <c r="O55" s="26">
        <f t="shared" si="25"/>
        <v>1217695679</v>
      </c>
      <c r="P55" s="15">
        <v>1217695679</v>
      </c>
      <c r="Q55" s="10">
        <f t="shared" si="1"/>
        <v>1582.3491429843111</v>
      </c>
      <c r="R55" s="8">
        <f t="shared" si="26"/>
        <v>72.54586964012515</v>
      </c>
      <c r="S55" s="14">
        <f>(F55*1000000+M55)*0.96475</f>
        <v>57036942713.913</v>
      </c>
      <c r="T55" s="10">
        <f t="shared" si="2"/>
        <v>3825.8695173010474</v>
      </c>
      <c r="U55" s="2">
        <v>435601</v>
      </c>
      <c r="V55" s="15">
        <f t="shared" si="7"/>
        <v>435601000000</v>
      </c>
      <c r="W55" s="2">
        <v>25987</v>
      </c>
      <c r="X55" s="8">
        <f>W55*0.96475</f>
        <v>25070.95825</v>
      </c>
      <c r="Y55" s="16">
        <v>8</v>
      </c>
      <c r="Z55" s="82">
        <v>8</v>
      </c>
      <c r="AA55" s="6">
        <v>1</v>
      </c>
      <c r="AB55" s="6">
        <v>2</v>
      </c>
      <c r="AC55" s="2" t="s">
        <v>66</v>
      </c>
      <c r="AD55" s="2">
        <v>1</v>
      </c>
      <c r="AE55" s="23">
        <v>3.1</v>
      </c>
      <c r="AF55" s="23">
        <v>3</v>
      </c>
      <c r="AG55" s="4">
        <v>4.5</v>
      </c>
      <c r="AH55" s="4">
        <v>81.9</v>
      </c>
      <c r="AI55" s="4">
        <v>9.6</v>
      </c>
      <c r="AJ55" s="2">
        <v>1</v>
      </c>
      <c r="AK55" s="15">
        <v>10</v>
      </c>
    </row>
    <row r="56" spans="1:37" ht="12.75">
      <c r="A56" s="2">
        <v>1999</v>
      </c>
      <c r="B56" s="2" t="s">
        <v>58</v>
      </c>
      <c r="C56" s="15">
        <v>9</v>
      </c>
      <c r="D56" s="2">
        <v>977547</v>
      </c>
      <c r="E56" s="2">
        <v>15111244</v>
      </c>
      <c r="F56" s="27">
        <v>36263</v>
      </c>
      <c r="G56" s="8">
        <f t="shared" si="0"/>
        <v>2399.7362493782775</v>
      </c>
      <c r="H56" s="59">
        <f>(G56*0.97868)</f>
        <v>2348.5738725415326</v>
      </c>
      <c r="I56" s="59">
        <v>2243.5203743167363</v>
      </c>
      <c r="J56" s="8">
        <f t="shared" si="24"/>
        <v>105.05349822479639</v>
      </c>
      <c r="K56" s="8">
        <f t="shared" si="27"/>
        <v>0.046825292708469565</v>
      </c>
      <c r="L56" s="15">
        <v>692820620412</v>
      </c>
      <c r="M56" s="32">
        <v>24154695363</v>
      </c>
      <c r="N56" s="41">
        <f>M56*0.97868</f>
        <v>23639717257.86084</v>
      </c>
      <c r="O56" s="26">
        <f t="shared" si="25"/>
        <v>-297261065</v>
      </c>
      <c r="P56" s="15">
        <v>-297261065</v>
      </c>
      <c r="Q56" s="10">
        <f t="shared" si="1"/>
        <v>1564.3792964934482</v>
      </c>
      <c r="R56" s="8">
        <f t="shared" si="26"/>
        <v>-17.969846490862892</v>
      </c>
      <c r="S56" s="14">
        <f>(F56*1000000+M56)*0.97868</f>
        <v>59129590097.86084</v>
      </c>
      <c r="T56" s="10">
        <f t="shared" si="2"/>
        <v>3912.953169034981</v>
      </c>
      <c r="U56" s="2">
        <v>453277</v>
      </c>
      <c r="V56" s="15">
        <f t="shared" si="7"/>
        <v>453277000000</v>
      </c>
      <c r="W56" s="2">
        <v>26894</v>
      </c>
      <c r="X56" s="8">
        <f>W56*0.97868</f>
        <v>26320.61992</v>
      </c>
      <c r="Y56" s="16">
        <v>8</v>
      </c>
      <c r="Z56" s="82">
        <v>8</v>
      </c>
      <c r="AA56" s="2">
        <v>2</v>
      </c>
      <c r="AB56" s="6">
        <v>1</v>
      </c>
      <c r="AC56" s="2" t="s">
        <v>67</v>
      </c>
      <c r="AD56" s="2">
        <v>0</v>
      </c>
      <c r="AE56" s="12">
        <v>3.4166666666666665</v>
      </c>
      <c r="AF56" s="12">
        <v>3.5</v>
      </c>
      <c r="AG56" s="4">
        <v>4</v>
      </c>
      <c r="AH56" s="4">
        <v>82.7</v>
      </c>
      <c r="AI56" s="4">
        <v>9.5</v>
      </c>
      <c r="AJ56" s="2">
        <v>1</v>
      </c>
      <c r="AK56" s="15">
        <v>4</v>
      </c>
    </row>
    <row r="57" spans="1:37" ht="12.75">
      <c r="A57" s="2">
        <v>2000</v>
      </c>
      <c r="B57" s="2" t="s">
        <v>58</v>
      </c>
      <c r="C57" s="15">
        <v>9</v>
      </c>
      <c r="D57" s="2">
        <v>1067178</v>
      </c>
      <c r="E57" s="63">
        <v>16050166</v>
      </c>
      <c r="F57" s="74">
        <v>38755</v>
      </c>
      <c r="G57" s="8">
        <f t="shared" si="0"/>
        <v>2414.616770941808</v>
      </c>
      <c r="H57" s="59">
        <f>(G57*1)</f>
        <v>2414.616770941808</v>
      </c>
      <c r="I57" s="59">
        <v>2348.5738725415326</v>
      </c>
      <c r="J57" s="8">
        <f t="shared" si="24"/>
        <v>66.04289840027559</v>
      </c>
      <c r="K57" s="8">
        <f t="shared" si="27"/>
        <v>0.028120426260557267</v>
      </c>
      <c r="L57" s="15">
        <v>780418627647</v>
      </c>
      <c r="M57" s="78">
        <v>26542976044</v>
      </c>
      <c r="N57" s="42">
        <f>M57*1</f>
        <v>26542976044</v>
      </c>
      <c r="O57" s="26">
        <f t="shared" si="25"/>
        <v>2388280681</v>
      </c>
      <c r="P57" s="15">
        <v>-16107857081</v>
      </c>
      <c r="Q57" s="10">
        <f t="shared" si="1"/>
        <v>1653.7508736046718</v>
      </c>
      <c r="R57" s="8">
        <f t="shared" si="26"/>
        <v>89.37157711122359</v>
      </c>
      <c r="S57" s="14">
        <f>(F57*1000000+M57)*1</f>
        <v>65297976044</v>
      </c>
      <c r="T57" s="10">
        <f t="shared" si="2"/>
        <v>4068.36764454648</v>
      </c>
      <c r="U57" s="2">
        <v>471316</v>
      </c>
      <c r="V57" s="15">
        <f t="shared" si="7"/>
        <v>471316000000</v>
      </c>
      <c r="W57" s="2">
        <v>28507</v>
      </c>
      <c r="X57" s="8">
        <f>W57*1</f>
        <v>28507</v>
      </c>
      <c r="Y57" s="16">
        <v>14</v>
      </c>
      <c r="Z57" s="82">
        <v>8</v>
      </c>
      <c r="AA57" s="2">
        <v>1</v>
      </c>
      <c r="AB57" s="2">
        <v>2</v>
      </c>
      <c r="AC57" s="2" t="s">
        <v>67</v>
      </c>
      <c r="AD57" s="2">
        <v>0</v>
      </c>
      <c r="AE57" s="4">
        <v>3.2</v>
      </c>
      <c r="AF57" s="12">
        <v>3.5</v>
      </c>
      <c r="AG57" s="4">
        <v>3.8</v>
      </c>
      <c r="AH57" s="4">
        <v>84</v>
      </c>
      <c r="AI57" s="4">
        <v>9.4</v>
      </c>
      <c r="AJ57" s="2">
        <v>1</v>
      </c>
      <c r="AK57" s="15">
        <v>7</v>
      </c>
    </row>
    <row r="58" spans="1:37" ht="12.75">
      <c r="A58" s="2">
        <v>2001</v>
      </c>
      <c r="B58" s="2" t="s">
        <v>58</v>
      </c>
      <c r="C58" s="15">
        <v>9</v>
      </c>
      <c r="D58" s="2">
        <v>1017352</v>
      </c>
      <c r="E58" s="36">
        <v>16354728</v>
      </c>
      <c r="F58" s="74">
        <v>35481</v>
      </c>
      <c r="G58" s="8">
        <f t="shared" si="0"/>
        <v>2169.4643897471115</v>
      </c>
      <c r="H58" s="59">
        <f>(G58*1.02402)</f>
        <v>2221.5749243888367</v>
      </c>
      <c r="I58" s="59">
        <v>2414.616770941808</v>
      </c>
      <c r="J58" s="8">
        <f t="shared" si="24"/>
        <v>-193.0418465529715</v>
      </c>
      <c r="K58" s="8">
        <f t="shared" si="27"/>
        <v>-0.07994719860977217</v>
      </c>
      <c r="L58" s="15">
        <v>731025906239</v>
      </c>
      <c r="M58" s="78">
        <v>27184581083</v>
      </c>
      <c r="N58" s="42">
        <f>M58*1.02402</f>
        <v>27837554720.61366</v>
      </c>
      <c r="O58" s="26">
        <f t="shared" si="25"/>
        <v>641605039</v>
      </c>
      <c r="P58" s="15">
        <v>19137742801</v>
      </c>
      <c r="Q58" s="10">
        <f t="shared" si="1"/>
        <v>1702.1105285648075</v>
      </c>
      <c r="R58" s="8">
        <f t="shared" si="26"/>
        <v>48.359654960135686</v>
      </c>
      <c r="S58" s="14">
        <f>(F58*1000000+M58)*1.02402</f>
        <v>64170808340.613655</v>
      </c>
      <c r="T58" s="10">
        <f t="shared" si="2"/>
        <v>3923.685452953644</v>
      </c>
      <c r="U58" s="2">
        <v>484886</v>
      </c>
      <c r="V58" s="15">
        <f t="shared" si="7"/>
        <v>484886000000</v>
      </c>
      <c r="W58" s="2">
        <v>29266</v>
      </c>
      <c r="X58" s="8">
        <f>W58*1.02402</f>
        <v>29968.969319999997</v>
      </c>
      <c r="Y58" s="16">
        <v>12</v>
      </c>
      <c r="Z58" s="82">
        <v>14</v>
      </c>
      <c r="AA58" s="2">
        <v>1</v>
      </c>
      <c r="AB58" s="2">
        <v>1</v>
      </c>
      <c r="AC58" s="2" t="s">
        <v>67</v>
      </c>
      <c r="AD58" s="2">
        <v>0</v>
      </c>
      <c r="AE58" s="4">
        <v>3.6</v>
      </c>
      <c r="AF58" s="12">
        <v>3.25</v>
      </c>
      <c r="AG58" s="4">
        <v>4.7</v>
      </c>
      <c r="AH58" s="58">
        <v>84.1</v>
      </c>
      <c r="AI58" s="4">
        <v>9.4</v>
      </c>
      <c r="AJ58" s="2">
        <v>1</v>
      </c>
      <c r="AK58" s="15">
        <v>5</v>
      </c>
    </row>
    <row r="59" spans="1:37" ht="12.75">
      <c r="A59" s="2">
        <v>2002</v>
      </c>
      <c r="B59" s="2" t="s">
        <v>58</v>
      </c>
      <c r="C59" s="15">
        <v>9</v>
      </c>
      <c r="D59" s="2">
        <v>1014572</v>
      </c>
      <c r="E59" s="36">
        <v>16682250</v>
      </c>
      <c r="F59" s="74">
        <v>33731</v>
      </c>
      <c r="G59" s="8">
        <f t="shared" si="0"/>
        <v>2021.96945855625</v>
      </c>
      <c r="H59" s="59">
        <f>(G59*1.04193)</f>
        <v>2106.7506379535134</v>
      </c>
      <c r="I59" s="59">
        <v>2221.5749243888367</v>
      </c>
      <c r="J59" s="8">
        <f t="shared" si="24"/>
        <v>-114.8242864353233</v>
      </c>
      <c r="K59" s="8">
        <f t="shared" si="27"/>
        <v>-0.05168598419740981</v>
      </c>
      <c r="L59" s="15">
        <v>693257299708</v>
      </c>
      <c r="M59" s="78">
        <v>24544204050</v>
      </c>
      <c r="N59" s="42">
        <f>M59*1.04193</f>
        <v>25573342525.8165</v>
      </c>
      <c r="O59" s="26">
        <f t="shared" si="25"/>
        <v>-2640377033</v>
      </c>
      <c r="P59" s="15">
        <v>-2640377033</v>
      </c>
      <c r="Q59" s="10">
        <f t="shared" si="1"/>
        <v>1532.967227191566</v>
      </c>
      <c r="R59" s="8">
        <f t="shared" si="26"/>
        <v>-169.14330137324146</v>
      </c>
      <c r="S59" s="14">
        <f>(F59*1000000+M59)*1.04193</f>
        <v>60718683355.8165</v>
      </c>
      <c r="T59" s="10">
        <f t="shared" si="2"/>
        <v>3639.7178651450795</v>
      </c>
      <c r="U59" s="2">
        <v>497343</v>
      </c>
      <c r="V59" s="15">
        <f t="shared" si="7"/>
        <v>497343000000</v>
      </c>
      <c r="W59" s="2">
        <v>29702</v>
      </c>
      <c r="X59" s="8">
        <f>W59*1.04193</f>
        <v>30947.404860000002</v>
      </c>
      <c r="Y59" s="17">
        <v>14</v>
      </c>
      <c r="Z59" s="82">
        <v>12</v>
      </c>
      <c r="AA59" s="2">
        <v>1</v>
      </c>
      <c r="AB59" s="2">
        <v>1</v>
      </c>
      <c r="AC59" s="2" t="s">
        <v>67</v>
      </c>
      <c r="AD59" s="2">
        <v>0</v>
      </c>
      <c r="AE59" s="4">
        <v>3.4</v>
      </c>
      <c r="AF59" s="12">
        <v>3</v>
      </c>
      <c r="AG59" s="4">
        <v>5.7</v>
      </c>
      <c r="AH59" s="58">
        <v>83.3</v>
      </c>
      <c r="AI59" s="4">
        <v>9.3</v>
      </c>
      <c r="AJ59" s="2">
        <v>1</v>
      </c>
      <c r="AK59" s="15">
        <v>4</v>
      </c>
    </row>
    <row r="60" spans="1:37" ht="12.75">
      <c r="A60" s="2">
        <v>2003</v>
      </c>
      <c r="B60" s="2" t="s">
        <v>58</v>
      </c>
      <c r="C60" s="15">
        <v>9</v>
      </c>
      <c r="D60" s="2">
        <v>1017105</v>
      </c>
      <c r="E60" s="36">
        <v>16981800</v>
      </c>
      <c r="F60" s="74">
        <v>31363</v>
      </c>
      <c r="G60" s="8">
        <f t="shared" si="0"/>
        <v>1846.8595790787786</v>
      </c>
      <c r="H60" s="59">
        <f>(G60*1.06409)</f>
        <v>1965.2248095019374</v>
      </c>
      <c r="I60" s="59">
        <v>2106.7506379535134</v>
      </c>
      <c r="J60" s="8">
        <f t="shared" si="24"/>
        <v>-141.525828451576</v>
      </c>
      <c r="K60" s="8">
        <f t="shared" si="27"/>
        <v>-0.06717730418681797</v>
      </c>
      <c r="L60" s="15">
        <v>723743176992</v>
      </c>
      <c r="M60" s="78">
        <v>24953413564</v>
      </c>
      <c r="N60" s="42">
        <f>M60*1.06409</f>
        <v>26552677839.31676</v>
      </c>
      <c r="O60" s="26">
        <f t="shared" si="25"/>
        <v>409209514</v>
      </c>
      <c r="P60" s="15">
        <v>409209514</v>
      </c>
      <c r="Q60" s="10">
        <f t="shared" si="1"/>
        <v>1563.5961935317082</v>
      </c>
      <c r="R60" s="8">
        <f t="shared" si="26"/>
        <v>30.628966340142142</v>
      </c>
      <c r="S60" s="14">
        <f>(F60*1000000+M60)*1.06409</f>
        <v>59925732509.31676</v>
      </c>
      <c r="T60" s="10">
        <f t="shared" si="2"/>
        <v>3528.821003033646</v>
      </c>
      <c r="U60" s="2">
        <v>520413</v>
      </c>
      <c r="V60" s="15">
        <f t="shared" si="7"/>
        <v>520413000000</v>
      </c>
      <c r="W60" s="2">
        <v>30290</v>
      </c>
      <c r="X60" s="8">
        <f>W60*1.06409</f>
        <v>32231.2861</v>
      </c>
      <c r="Y60" s="15">
        <v>14</v>
      </c>
      <c r="Z60" s="17">
        <v>14</v>
      </c>
      <c r="AA60" s="2">
        <v>3</v>
      </c>
      <c r="AB60" s="2">
        <v>1</v>
      </c>
      <c r="AC60" s="2" t="s">
        <v>67</v>
      </c>
      <c r="AD60" s="2">
        <v>0</v>
      </c>
      <c r="AE60" s="4">
        <v>3.4</v>
      </c>
      <c r="AF60" s="24">
        <v>3.25</v>
      </c>
      <c r="AG60" s="4">
        <v>5.3</v>
      </c>
      <c r="AH60" s="58">
        <v>84.7</v>
      </c>
      <c r="AI60" s="4">
        <v>9.6</v>
      </c>
      <c r="AJ60" s="2">
        <v>1</v>
      </c>
      <c r="AK60" s="15">
        <v>10</v>
      </c>
    </row>
    <row r="61" spans="1:37" ht="12.75">
      <c r="A61" s="2">
        <v>2004</v>
      </c>
      <c r="B61" s="2" t="s">
        <v>58</v>
      </c>
      <c r="C61" s="15">
        <v>9</v>
      </c>
      <c r="D61" s="2">
        <v>1045472</v>
      </c>
      <c r="E61" s="36">
        <v>17366593</v>
      </c>
      <c r="F61" s="74">
        <v>33136</v>
      </c>
      <c r="G61" s="8">
        <f t="shared" si="0"/>
        <v>1908.0311261972915</v>
      </c>
      <c r="H61" s="59">
        <f>(G61*1.09429)</f>
        <v>2087.939381086434</v>
      </c>
      <c r="I61" s="59">
        <v>1965.2248095019374</v>
      </c>
      <c r="J61" s="8">
        <f t="shared" si="24"/>
        <v>122.71457158449653</v>
      </c>
      <c r="K61" s="8">
        <f t="shared" si="27"/>
        <v>0.06244301974571401</v>
      </c>
      <c r="L61" s="15">
        <v>817935848814</v>
      </c>
      <c r="M61" s="57">
        <v>28981515202</v>
      </c>
      <c r="N61" s="42">
        <f>M61*1.09429</f>
        <v>31714182270.39658</v>
      </c>
      <c r="O61" s="26">
        <f t="shared" si="25"/>
        <v>4028101638</v>
      </c>
      <c r="P61" s="15">
        <v>4028101638</v>
      </c>
      <c r="Q61" s="10">
        <f t="shared" si="1"/>
        <v>1826.1602762497273</v>
      </c>
      <c r="R61" s="8">
        <f t="shared" si="26"/>
        <v>262.5640827180191</v>
      </c>
      <c r="S61" s="14">
        <f>(F61*1000000+M61)*1.09429</f>
        <v>67974575710.396576</v>
      </c>
      <c r="T61" s="10">
        <f t="shared" si="2"/>
        <v>3914.0996573361613</v>
      </c>
      <c r="U61" s="2">
        <v>548141</v>
      </c>
      <c r="V61" s="15">
        <f t="shared" si="7"/>
        <v>548141000000</v>
      </c>
      <c r="W61" s="2">
        <v>32534</v>
      </c>
      <c r="X61" s="8">
        <f>W61*1.09429</f>
        <v>35601.63086</v>
      </c>
      <c r="Y61" s="15">
        <v>14</v>
      </c>
      <c r="Z61" s="15">
        <v>14</v>
      </c>
      <c r="AA61" s="2">
        <v>3</v>
      </c>
      <c r="AB61" s="2">
        <v>3</v>
      </c>
      <c r="AC61" s="2" t="s">
        <v>67</v>
      </c>
      <c r="AD61" s="2">
        <v>0</v>
      </c>
      <c r="AE61" s="4">
        <v>3.6</v>
      </c>
      <c r="AF61" s="25">
        <v>3.25</v>
      </c>
      <c r="AG61" s="4">
        <v>4.7</v>
      </c>
      <c r="AH61" s="4">
        <v>85.9</v>
      </c>
      <c r="AI61" s="4">
        <v>9.7</v>
      </c>
      <c r="AJ61" s="2">
        <v>1</v>
      </c>
      <c r="AK61" s="15">
        <v>6</v>
      </c>
    </row>
    <row r="62" spans="1:37" ht="12.75">
      <c r="A62" s="2">
        <v>1995</v>
      </c>
      <c r="B62" s="2" t="s">
        <v>4</v>
      </c>
      <c r="C62" s="15">
        <v>10</v>
      </c>
      <c r="D62" s="2">
        <v>728105</v>
      </c>
      <c r="E62" s="35">
        <v>7188538</v>
      </c>
      <c r="F62" s="26">
        <v>22432</v>
      </c>
      <c r="G62" s="8">
        <f t="shared" si="0"/>
        <v>3120.5232552154557</v>
      </c>
      <c r="H62" s="59">
        <f>(G62*0.92115)</f>
        <v>2874.469996541717</v>
      </c>
      <c r="L62" s="15">
        <v>583865200000</v>
      </c>
      <c r="M62" s="14">
        <v>10290600000</v>
      </c>
      <c r="N62" s="15">
        <f>M62*0.92115</f>
        <v>9479186190</v>
      </c>
      <c r="O62" s="26"/>
      <c r="Q62" s="10">
        <f t="shared" si="1"/>
        <v>1318.6528595939815</v>
      </c>
      <c r="S62" s="14">
        <f>(F62*1000000+M62)*0.92115</f>
        <v>30142422990</v>
      </c>
      <c r="T62" s="10">
        <f t="shared" si="2"/>
        <v>4193.122856135698</v>
      </c>
      <c r="U62" s="10"/>
      <c r="V62" s="15">
        <f t="shared" si="7"/>
        <v>0</v>
      </c>
      <c r="W62" s="2">
        <v>21677</v>
      </c>
      <c r="X62" s="10">
        <f>W62*0.92115</f>
        <v>19967.76855</v>
      </c>
      <c r="Y62" s="15">
        <v>6</v>
      </c>
      <c r="AA62" s="6">
        <v>3</v>
      </c>
      <c r="AC62" s="2" t="s">
        <v>26</v>
      </c>
      <c r="AD62" s="2">
        <v>1</v>
      </c>
      <c r="AE62" s="20">
        <v>3.0833333333333335</v>
      </c>
      <c r="AF62" s="20">
        <v>3.5</v>
      </c>
      <c r="AG62" s="4">
        <v>4.8</v>
      </c>
      <c r="AH62" s="4">
        <v>78.2</v>
      </c>
      <c r="AI62" s="4">
        <v>10.2</v>
      </c>
      <c r="AJ62" s="2">
        <v>1</v>
      </c>
      <c r="AK62" s="15">
        <v>7</v>
      </c>
    </row>
    <row r="63" spans="1:37" ht="12.75">
      <c r="A63" s="2">
        <v>1996</v>
      </c>
      <c r="B63" s="2" t="s">
        <v>4</v>
      </c>
      <c r="C63" s="15">
        <v>10</v>
      </c>
      <c r="D63" s="5">
        <v>780107</v>
      </c>
      <c r="E63" s="35">
        <v>7332225</v>
      </c>
      <c r="F63" s="26">
        <v>23799</v>
      </c>
      <c r="G63" s="8">
        <f t="shared" si="0"/>
        <v>3245.808741548439</v>
      </c>
      <c r="H63" s="59">
        <f>(G63*0.93859)</f>
        <v>3046.4836267299493</v>
      </c>
      <c r="I63" s="59">
        <v>2874.469996541717</v>
      </c>
      <c r="J63" s="8">
        <f aca="true" t="shared" si="28" ref="J63:J71">H63-H62</f>
        <v>172.01363018823213</v>
      </c>
      <c r="K63" s="8">
        <f>(H63-H62)/H62</f>
        <v>0.059841859680282695</v>
      </c>
      <c r="L63" s="14">
        <v>622827062949</v>
      </c>
      <c r="M63" s="14">
        <v>10981509525</v>
      </c>
      <c r="N63" s="15">
        <f>M63*0.93859</f>
        <v>10307135025.06975</v>
      </c>
      <c r="O63" s="26">
        <f aca="true" t="shared" si="29" ref="O63:O71">M63-M62</f>
        <v>690909525</v>
      </c>
      <c r="P63" s="15">
        <v>690909525</v>
      </c>
      <c r="Q63" s="10">
        <f t="shared" si="1"/>
        <v>1405.7308695613883</v>
      </c>
      <c r="R63" s="8">
        <f aca="true" t="shared" si="30" ref="R63:R71">Q63-Q62</f>
        <v>87.07800996740684</v>
      </c>
      <c r="S63" s="14">
        <f>(F63*1000000+M63)*0.93859</f>
        <v>32644638435.06975</v>
      </c>
      <c r="T63" s="10">
        <f t="shared" si="2"/>
        <v>4452.214496291337</v>
      </c>
      <c r="U63" s="10"/>
      <c r="V63" s="15">
        <f t="shared" si="7"/>
        <v>0</v>
      </c>
      <c r="W63" s="2">
        <v>22945</v>
      </c>
      <c r="X63" s="10">
        <f>W63*0.93859</f>
        <v>21535.94755</v>
      </c>
      <c r="Y63" s="15">
        <v>10</v>
      </c>
      <c r="Z63" s="15">
        <v>6</v>
      </c>
      <c r="AA63" s="6">
        <v>2</v>
      </c>
      <c r="AB63" s="6">
        <v>3</v>
      </c>
      <c r="AC63" s="2" t="s">
        <v>26</v>
      </c>
      <c r="AD63" s="2">
        <v>1</v>
      </c>
      <c r="AE63" s="20">
        <v>3</v>
      </c>
      <c r="AF63" s="20">
        <v>3.75</v>
      </c>
      <c r="AG63" s="4">
        <v>4.6</v>
      </c>
      <c r="AH63" s="4">
        <v>76.5</v>
      </c>
      <c r="AI63" s="4">
        <v>10.1</v>
      </c>
      <c r="AJ63" s="2">
        <v>1</v>
      </c>
      <c r="AK63" s="15">
        <v>8</v>
      </c>
    </row>
    <row r="64" spans="1:37" ht="12.75">
      <c r="A64" s="2">
        <v>1997</v>
      </c>
      <c r="B64" s="2" t="s">
        <v>4</v>
      </c>
      <c r="C64" s="15">
        <v>10</v>
      </c>
      <c r="D64" s="2">
        <v>809459</v>
      </c>
      <c r="E64" s="35">
        <v>7486094</v>
      </c>
      <c r="F64" s="51">
        <v>24940</v>
      </c>
      <c r="G64" s="8">
        <f t="shared" si="0"/>
        <v>3331.510397812264</v>
      </c>
      <c r="H64" s="59">
        <f>(G64*0.95415)</f>
        <v>3178.7606460725715</v>
      </c>
      <c r="I64" s="59">
        <v>3046.4836267299493</v>
      </c>
      <c r="J64" s="8">
        <f t="shared" si="28"/>
        <v>132.27701934262222</v>
      </c>
      <c r="K64" s="8">
        <f aca="true" t="shared" si="31" ref="K64:K71">(H64-H63)/H63</f>
        <v>0.043419573367149994</v>
      </c>
      <c r="L64" s="15">
        <v>687597998554</v>
      </c>
      <c r="M64" s="57">
        <v>12949157350</v>
      </c>
      <c r="N64" s="32">
        <f>M64*0.95415</f>
        <v>12355438485.5025</v>
      </c>
      <c r="O64" s="26">
        <f t="shared" si="29"/>
        <v>1967647825</v>
      </c>
      <c r="P64" s="15">
        <v>1967647825</v>
      </c>
      <c r="Q64" s="10">
        <f t="shared" si="1"/>
        <v>1650.4519560537847</v>
      </c>
      <c r="R64" s="8">
        <f t="shared" si="30"/>
        <v>244.72108649239635</v>
      </c>
      <c r="S64" s="14">
        <f>(F64*1000000+M64)*0.95415</f>
        <v>36151939485.5025</v>
      </c>
      <c r="T64" s="10">
        <f t="shared" si="2"/>
        <v>4829.212602126356</v>
      </c>
      <c r="U64" s="2">
        <v>250758</v>
      </c>
      <c r="V64" s="15">
        <f t="shared" si="7"/>
        <v>250758000000</v>
      </c>
      <c r="W64" s="2">
        <v>23795</v>
      </c>
      <c r="X64" s="8">
        <f>W64*0.95415</f>
        <v>22703.99925</v>
      </c>
      <c r="Y64" s="15">
        <v>10</v>
      </c>
      <c r="Z64" s="15">
        <v>10</v>
      </c>
      <c r="AA64" s="6">
        <v>4</v>
      </c>
      <c r="AB64" s="6">
        <v>2</v>
      </c>
      <c r="AC64" s="2" t="s">
        <v>26</v>
      </c>
      <c r="AD64" s="2">
        <v>1</v>
      </c>
      <c r="AE64" s="12">
        <v>3</v>
      </c>
      <c r="AF64" s="20">
        <v>3.25</v>
      </c>
      <c r="AG64" s="4">
        <v>4.5</v>
      </c>
      <c r="AH64" s="4">
        <v>78.8</v>
      </c>
      <c r="AI64" s="4">
        <v>10</v>
      </c>
      <c r="AJ64" s="2">
        <v>1</v>
      </c>
      <c r="AK64" s="15">
        <v>4</v>
      </c>
    </row>
    <row r="65" spans="1:37" ht="12.75">
      <c r="A65" s="2">
        <v>1998</v>
      </c>
      <c r="B65" s="2" t="s">
        <v>4</v>
      </c>
      <c r="C65" s="15">
        <v>10</v>
      </c>
      <c r="D65" s="2">
        <v>921840</v>
      </c>
      <c r="E65" s="2">
        <v>7636522</v>
      </c>
      <c r="F65" s="31">
        <v>26871</v>
      </c>
      <c r="G65" s="8">
        <f t="shared" si="0"/>
        <v>3518.74845643082</v>
      </c>
      <c r="H65" s="59">
        <f>(G65*0.96475)</f>
        <v>3394.7125733416337</v>
      </c>
      <c r="I65" s="59">
        <v>3178.7606460725715</v>
      </c>
      <c r="J65" s="8">
        <f t="shared" si="28"/>
        <v>215.95192726906225</v>
      </c>
      <c r="K65" s="8">
        <f t="shared" si="31"/>
        <v>0.06793588801216462</v>
      </c>
      <c r="L65" s="15">
        <v>680474247508</v>
      </c>
      <c r="M65" s="32">
        <v>13475866906</v>
      </c>
      <c r="N65" s="40">
        <f>M65*0.96475</f>
        <v>13000842597.5635</v>
      </c>
      <c r="O65" s="26">
        <f t="shared" si="29"/>
        <v>526709556</v>
      </c>
      <c r="P65" s="15">
        <v>526709556</v>
      </c>
      <c r="Q65" s="10">
        <f t="shared" si="1"/>
        <v>1702.4559868436834</v>
      </c>
      <c r="R65" s="8">
        <f t="shared" si="30"/>
        <v>52.00403078989871</v>
      </c>
      <c r="S65" s="14">
        <f>(F65*1000000+M65)*0.96475</f>
        <v>38924639847.5635</v>
      </c>
      <c r="T65" s="10">
        <f t="shared" si="2"/>
        <v>5097.168560185317</v>
      </c>
      <c r="U65" s="2">
        <v>266020</v>
      </c>
      <c r="V65" s="15">
        <f t="shared" si="7"/>
        <v>266020000000</v>
      </c>
      <c r="W65" s="2">
        <v>25279</v>
      </c>
      <c r="X65" s="8">
        <f>W65*0.96475</f>
        <v>24387.91525</v>
      </c>
      <c r="Y65" s="15">
        <v>11</v>
      </c>
      <c r="Z65" s="15">
        <v>10</v>
      </c>
      <c r="AA65" s="6">
        <v>2</v>
      </c>
      <c r="AB65" s="6">
        <v>4</v>
      </c>
      <c r="AC65" s="2" t="s">
        <v>26</v>
      </c>
      <c r="AD65" s="2">
        <v>1</v>
      </c>
      <c r="AE65" s="23">
        <v>2.9166666666666665</v>
      </c>
      <c r="AF65" s="23">
        <v>3.25</v>
      </c>
      <c r="AG65" s="4">
        <v>4.2</v>
      </c>
      <c r="AH65" s="4">
        <v>80</v>
      </c>
      <c r="AI65" s="4">
        <v>10.2</v>
      </c>
      <c r="AJ65" s="2">
        <v>1</v>
      </c>
      <c r="AK65" s="15">
        <v>5</v>
      </c>
    </row>
    <row r="66" spans="1:37" ht="12.75">
      <c r="A66" s="2">
        <v>1999</v>
      </c>
      <c r="B66" s="2" t="s">
        <v>4</v>
      </c>
      <c r="C66" s="15">
        <v>10</v>
      </c>
      <c r="D66" s="2">
        <v>977547</v>
      </c>
      <c r="E66" s="2">
        <v>7788240</v>
      </c>
      <c r="F66" s="51">
        <v>27378</v>
      </c>
      <c r="G66" s="8">
        <f aca="true" t="shared" si="32" ref="G66:G129">(F66*1000000)/E66</f>
        <v>3515.2999907552926</v>
      </c>
      <c r="H66" s="59">
        <f>(G66*0.97868)</f>
        <v>3440.3537949523898</v>
      </c>
      <c r="I66" s="59">
        <v>3394.7125733416337</v>
      </c>
      <c r="J66" s="8">
        <f t="shared" si="28"/>
        <v>45.64122161075602</v>
      </c>
      <c r="K66" s="8">
        <f t="shared" si="31"/>
        <v>0.01344479705562478</v>
      </c>
      <c r="L66" s="15">
        <v>692820620412</v>
      </c>
      <c r="M66" s="57">
        <v>13748662332</v>
      </c>
      <c r="N66" s="41">
        <f>M66*0.97868</f>
        <v>13455540851.08176</v>
      </c>
      <c r="O66" s="26">
        <f t="shared" si="29"/>
        <v>272795426</v>
      </c>
      <c r="P66" s="15">
        <v>272795426</v>
      </c>
      <c r="Q66" s="10">
        <f aca="true" t="shared" si="33" ref="Q66:Q129">N66/E66</f>
        <v>1727.6741408947028</v>
      </c>
      <c r="R66" s="8">
        <f t="shared" si="30"/>
        <v>25.218154051019383</v>
      </c>
      <c r="S66" s="14">
        <f>(F66*1000000+M66)*0.97868</f>
        <v>40249841891.08176</v>
      </c>
      <c r="T66" s="10">
        <f aca="true" t="shared" si="34" ref="T66:T129">H66+Q66</f>
        <v>5168.0279358470925</v>
      </c>
      <c r="U66" s="2">
        <v>282849</v>
      </c>
      <c r="V66" s="15">
        <f t="shared" si="7"/>
        <v>282849000000</v>
      </c>
      <c r="W66" s="2">
        <v>26359</v>
      </c>
      <c r="X66" s="8">
        <f>W66*0.97868</f>
        <v>25797.02612</v>
      </c>
      <c r="Y66" s="15">
        <v>8</v>
      </c>
      <c r="Z66" s="15">
        <v>11</v>
      </c>
      <c r="AA66" s="6">
        <v>1</v>
      </c>
      <c r="AB66" s="6">
        <v>2</v>
      </c>
      <c r="AC66" s="2" t="s">
        <v>27</v>
      </c>
      <c r="AD66" s="2">
        <v>1</v>
      </c>
      <c r="AE66" s="12">
        <v>2.9166666666666665</v>
      </c>
      <c r="AF66" s="12">
        <v>4.25</v>
      </c>
      <c r="AG66" s="4">
        <v>3.8</v>
      </c>
      <c r="AH66" s="4">
        <v>80.7</v>
      </c>
      <c r="AI66" s="4">
        <v>10.3</v>
      </c>
      <c r="AJ66" s="2">
        <v>1</v>
      </c>
      <c r="AK66" s="15">
        <v>7</v>
      </c>
    </row>
    <row r="67" spans="1:37" ht="12.75">
      <c r="A67" s="2">
        <v>2000</v>
      </c>
      <c r="B67" s="2" t="s">
        <v>4</v>
      </c>
      <c r="C67" s="15">
        <v>10</v>
      </c>
      <c r="D67" s="2">
        <v>1067178</v>
      </c>
      <c r="E67" s="63">
        <v>8230550</v>
      </c>
      <c r="F67" s="51">
        <v>29510</v>
      </c>
      <c r="G67" s="8">
        <f t="shared" si="32"/>
        <v>3585.422602377727</v>
      </c>
      <c r="H67" s="59">
        <f>(G67*1)</f>
        <v>3585.422602377727</v>
      </c>
      <c r="I67" s="59">
        <v>3440.3537949523898</v>
      </c>
      <c r="J67" s="8">
        <f t="shared" si="28"/>
        <v>145.06880742533713</v>
      </c>
      <c r="K67" s="8">
        <f t="shared" si="31"/>
        <v>0.04216682820184914</v>
      </c>
      <c r="L67" s="15">
        <v>780418627647</v>
      </c>
      <c r="M67" s="57">
        <v>14925063441</v>
      </c>
      <c r="N67" s="42">
        <f>M67*1</f>
        <v>14925063441</v>
      </c>
      <c r="O67" s="26">
        <f t="shared" si="29"/>
        <v>1176401109</v>
      </c>
      <c r="P67" s="15">
        <v>12794313712</v>
      </c>
      <c r="Q67" s="10">
        <f t="shared" si="33"/>
        <v>1813.3737649367297</v>
      </c>
      <c r="R67" s="8">
        <f t="shared" si="30"/>
        <v>85.69962404202693</v>
      </c>
      <c r="S67" s="14">
        <f>(F67*1000000+M67)*1</f>
        <v>44435063441</v>
      </c>
      <c r="T67" s="10">
        <f t="shared" si="34"/>
        <v>5398.796367314457</v>
      </c>
      <c r="U67" s="2">
        <v>290887</v>
      </c>
      <c r="V67" s="15">
        <f t="shared" si="7"/>
        <v>290887000000</v>
      </c>
      <c r="W67" s="2">
        <v>27988</v>
      </c>
      <c r="X67" s="8">
        <f>W67*1</f>
        <v>27988</v>
      </c>
      <c r="Y67" s="15">
        <v>8</v>
      </c>
      <c r="Z67" s="15">
        <v>8</v>
      </c>
      <c r="AA67" s="6">
        <v>2</v>
      </c>
      <c r="AB67" s="6">
        <v>1</v>
      </c>
      <c r="AC67" s="2" t="s">
        <v>27</v>
      </c>
      <c r="AD67" s="2">
        <v>1</v>
      </c>
      <c r="AE67" s="4">
        <v>3</v>
      </c>
      <c r="AF67" s="12">
        <v>4.25</v>
      </c>
      <c r="AG67" s="4">
        <v>3.5</v>
      </c>
      <c r="AH67" s="4">
        <v>82.6</v>
      </c>
      <c r="AI67" s="4">
        <v>10.5</v>
      </c>
      <c r="AJ67" s="2">
        <v>1</v>
      </c>
      <c r="AK67" s="15">
        <v>10</v>
      </c>
    </row>
    <row r="68" spans="1:37" ht="12.75">
      <c r="A68" s="2">
        <v>2001</v>
      </c>
      <c r="B68" s="2" t="s">
        <v>4</v>
      </c>
      <c r="C68" s="15">
        <v>10</v>
      </c>
      <c r="D68" s="2">
        <v>1017352</v>
      </c>
      <c r="E68" s="63">
        <v>8424033</v>
      </c>
      <c r="F68" s="51">
        <v>29362</v>
      </c>
      <c r="G68" s="8">
        <f t="shared" si="32"/>
        <v>3485.5039148113497</v>
      </c>
      <c r="H68" s="59">
        <f>(G68*1.02402)</f>
        <v>3569.225718845118</v>
      </c>
      <c r="I68" s="59">
        <v>3585.422602377727</v>
      </c>
      <c r="J68" s="8">
        <f t="shared" si="28"/>
        <v>-16.19688353260881</v>
      </c>
      <c r="K68" s="8">
        <f t="shared" si="31"/>
        <v>-0.004517426626882867</v>
      </c>
      <c r="L68" s="15">
        <v>731025906239</v>
      </c>
      <c r="M68" s="57">
        <v>14643686120</v>
      </c>
      <c r="N68" s="42">
        <f>M68*1.02402</f>
        <v>14995427460.6024</v>
      </c>
      <c r="O68" s="26">
        <f t="shared" si="29"/>
        <v>-281377321</v>
      </c>
      <c r="P68" s="15">
        <v>-11899289924</v>
      </c>
      <c r="Q68" s="10">
        <f t="shared" si="33"/>
        <v>1780.0770083168477</v>
      </c>
      <c r="R68" s="8">
        <f t="shared" si="30"/>
        <v>-33.29675661988199</v>
      </c>
      <c r="S68" s="14">
        <f>(F68*1000000+M68)*1.02402</f>
        <v>45062702700.602394</v>
      </c>
      <c r="T68" s="10">
        <f t="shared" si="34"/>
        <v>5349.302727161966</v>
      </c>
      <c r="U68" s="2">
        <v>292832</v>
      </c>
      <c r="V68" s="15">
        <f aca="true" t="shared" si="35" ref="V68:V131">U68*1000000</f>
        <v>292832000000</v>
      </c>
      <c r="W68" s="2">
        <v>28563</v>
      </c>
      <c r="X68" s="8">
        <f>W68*1.02402</f>
        <v>29249.08326</v>
      </c>
      <c r="Y68" s="15">
        <v>9</v>
      </c>
      <c r="Z68" s="15">
        <v>8</v>
      </c>
      <c r="AA68" s="6">
        <v>1</v>
      </c>
      <c r="AB68" s="6">
        <v>2</v>
      </c>
      <c r="AC68" s="2" t="s">
        <v>27</v>
      </c>
      <c r="AD68" s="2">
        <v>1</v>
      </c>
      <c r="AE68" s="4">
        <v>3</v>
      </c>
      <c r="AF68" s="12">
        <v>3.75</v>
      </c>
      <c r="AG68" s="4">
        <v>4</v>
      </c>
      <c r="AH68" s="58">
        <v>82.5</v>
      </c>
      <c r="AI68" s="4">
        <v>10.4</v>
      </c>
      <c r="AJ68" s="2">
        <v>1</v>
      </c>
      <c r="AK68" s="15">
        <v>10</v>
      </c>
    </row>
    <row r="69" spans="1:37" ht="12.75">
      <c r="A69" s="2">
        <v>2002</v>
      </c>
      <c r="B69" s="2" t="s">
        <v>4</v>
      </c>
      <c r="C69" s="15">
        <v>10</v>
      </c>
      <c r="D69" s="2">
        <v>1014572</v>
      </c>
      <c r="E69" s="63">
        <v>8597927</v>
      </c>
      <c r="F69" s="45">
        <v>29399</v>
      </c>
      <c r="G69" s="8">
        <f t="shared" si="32"/>
        <v>3419.3125854639147</v>
      </c>
      <c r="H69" s="59">
        <f>(G69*1.04193)</f>
        <v>3562.684362172417</v>
      </c>
      <c r="I69" s="59">
        <v>3569.225718845118</v>
      </c>
      <c r="J69" s="8">
        <f t="shared" si="28"/>
        <v>-6.541356672701113</v>
      </c>
      <c r="K69" s="8">
        <f t="shared" si="31"/>
        <v>-0.001832710281718377</v>
      </c>
      <c r="L69" s="15">
        <v>693257299708</v>
      </c>
      <c r="M69" s="38">
        <v>14412699643</v>
      </c>
      <c r="N69" s="42">
        <f>M69*1.04193</f>
        <v>15017024139.03099</v>
      </c>
      <c r="O69" s="26">
        <f t="shared" si="29"/>
        <v>-230986477</v>
      </c>
      <c r="P69" s="15">
        <v>-230986477</v>
      </c>
      <c r="Q69" s="10">
        <f t="shared" si="33"/>
        <v>1746.5866061704164</v>
      </c>
      <c r="R69" s="8">
        <f t="shared" si="30"/>
        <v>-33.49040214643128</v>
      </c>
      <c r="S69" s="14">
        <f>(F69*1000000+M69)*1.04193</f>
        <v>45648724209.03099</v>
      </c>
      <c r="T69" s="10">
        <f t="shared" si="34"/>
        <v>5309.270968342833</v>
      </c>
      <c r="U69" s="2">
        <v>294105</v>
      </c>
      <c r="V69" s="15">
        <f t="shared" si="35"/>
        <v>294105000000</v>
      </c>
      <c r="W69" s="2">
        <v>28490</v>
      </c>
      <c r="X69" s="8">
        <f>W69*1.04193</f>
        <v>29684.5857</v>
      </c>
      <c r="Y69" s="15">
        <v>9</v>
      </c>
      <c r="Z69" s="15">
        <v>9</v>
      </c>
      <c r="AA69" s="6">
        <v>0</v>
      </c>
      <c r="AB69" s="6">
        <v>1</v>
      </c>
      <c r="AC69" s="2" t="s">
        <v>27</v>
      </c>
      <c r="AD69" s="2">
        <v>1</v>
      </c>
      <c r="AE69" s="4">
        <v>3</v>
      </c>
      <c r="AF69" s="12">
        <v>3.75</v>
      </c>
      <c r="AG69" s="4">
        <v>4.9</v>
      </c>
      <c r="AH69" s="58">
        <v>82.9</v>
      </c>
      <c r="AI69" s="4">
        <v>10</v>
      </c>
      <c r="AJ69" s="2">
        <v>1</v>
      </c>
      <c r="AK69" s="15">
        <v>5</v>
      </c>
    </row>
    <row r="70" spans="1:37" ht="12.75">
      <c r="A70" s="2">
        <v>2003</v>
      </c>
      <c r="B70" s="2" t="s">
        <v>4</v>
      </c>
      <c r="C70" s="15">
        <v>10</v>
      </c>
      <c r="D70" s="2">
        <v>1017105</v>
      </c>
      <c r="E70" s="36">
        <v>8750259</v>
      </c>
      <c r="F70" s="31">
        <v>30185</v>
      </c>
      <c r="G70" s="8">
        <f t="shared" si="32"/>
        <v>3449.6121771938406</v>
      </c>
      <c r="H70" s="59">
        <f>(G70*1.06409)</f>
        <v>3670.6978216301936</v>
      </c>
      <c r="I70" s="59">
        <v>3562.684362172417</v>
      </c>
      <c r="J70" s="8">
        <f t="shared" si="28"/>
        <v>108.01345945777666</v>
      </c>
      <c r="K70" s="8">
        <f t="shared" si="31"/>
        <v>0.030317998586861433</v>
      </c>
      <c r="L70" s="15">
        <v>723743176992</v>
      </c>
      <c r="M70" s="32">
        <v>16286235334</v>
      </c>
      <c r="N70" s="42">
        <f>M70*1.06409</f>
        <v>17330020156.55606</v>
      </c>
      <c r="O70" s="26">
        <f t="shared" si="29"/>
        <v>1873535691</v>
      </c>
      <c r="P70" s="15">
        <v>1873535691</v>
      </c>
      <c r="Q70" s="10">
        <f t="shared" si="33"/>
        <v>1980.5151089306112</v>
      </c>
      <c r="R70" s="8">
        <f t="shared" si="30"/>
        <v>233.92850276019476</v>
      </c>
      <c r="S70" s="14">
        <f>(F70*1000000+M70)*1.06409</f>
        <v>49449576806.55606</v>
      </c>
      <c r="T70" s="10">
        <f t="shared" si="34"/>
        <v>5651.212930560805</v>
      </c>
      <c r="U70" s="2">
        <v>299661</v>
      </c>
      <c r="V70" s="15">
        <f t="shared" si="35"/>
        <v>299661000000</v>
      </c>
      <c r="W70" s="2">
        <v>28663</v>
      </c>
      <c r="X70" s="8">
        <f>W70*1.06409</f>
        <v>30500.01167</v>
      </c>
      <c r="Y70" s="15">
        <v>10</v>
      </c>
      <c r="Z70" s="15">
        <v>9</v>
      </c>
      <c r="AA70" s="2">
        <v>2</v>
      </c>
      <c r="AB70" s="6">
        <v>0</v>
      </c>
      <c r="AC70" s="2" t="s">
        <v>28</v>
      </c>
      <c r="AD70" s="2">
        <v>0</v>
      </c>
      <c r="AE70" s="4">
        <v>2.8</v>
      </c>
      <c r="AF70" s="24">
        <v>3.75</v>
      </c>
      <c r="AG70" s="4">
        <v>4.8</v>
      </c>
      <c r="AH70" s="58">
        <v>85.1</v>
      </c>
      <c r="AI70" s="4">
        <v>10</v>
      </c>
      <c r="AJ70" s="2">
        <v>1</v>
      </c>
      <c r="AK70" s="15">
        <v>7</v>
      </c>
    </row>
    <row r="71" spans="1:37" ht="12.75">
      <c r="A71" s="2">
        <v>2004</v>
      </c>
      <c r="B71" s="2" t="s">
        <v>4</v>
      </c>
      <c r="C71" s="15">
        <v>10</v>
      </c>
      <c r="D71" s="2">
        <v>1045472</v>
      </c>
      <c r="E71" s="36">
        <v>8935151</v>
      </c>
      <c r="F71" s="27">
        <v>29690</v>
      </c>
      <c r="G71" s="8">
        <f t="shared" si="32"/>
        <v>3322.831365692645</v>
      </c>
      <c r="H71" s="59">
        <f>(G71*1.09429)</f>
        <v>3636.1411351638044</v>
      </c>
      <c r="I71" s="59">
        <v>3670.6978216301936</v>
      </c>
      <c r="J71" s="8">
        <f t="shared" si="28"/>
        <v>-34.55668646638924</v>
      </c>
      <c r="K71" s="8">
        <f t="shared" si="31"/>
        <v>-0.009414200826545364</v>
      </c>
      <c r="L71" s="15">
        <v>817935848814</v>
      </c>
      <c r="M71" s="32">
        <v>19632738011</v>
      </c>
      <c r="N71" s="42">
        <f>M71*1.09429</f>
        <v>21483908878.05719</v>
      </c>
      <c r="O71" s="26">
        <f t="shared" si="29"/>
        <v>3346502677</v>
      </c>
      <c r="P71" s="15">
        <v>3346502677</v>
      </c>
      <c r="Q71" s="10">
        <f t="shared" si="33"/>
        <v>2404.4259440111523</v>
      </c>
      <c r="R71" s="8">
        <f t="shared" si="30"/>
        <v>423.9108350805411</v>
      </c>
      <c r="S71" s="14">
        <f>(F71*1000000+M71)*1.09429</f>
        <v>53973378978.05719</v>
      </c>
      <c r="T71" s="10">
        <f t="shared" si="34"/>
        <v>6040.567079174956</v>
      </c>
      <c r="U71" s="2">
        <v>310020</v>
      </c>
      <c r="V71" s="15">
        <f t="shared" si="35"/>
        <v>310020000000</v>
      </c>
      <c r="W71" s="2">
        <v>29628</v>
      </c>
      <c r="X71" s="8">
        <f>W71*1.09429</f>
        <v>32421.62412</v>
      </c>
      <c r="Y71" s="15">
        <v>8</v>
      </c>
      <c r="Z71" s="15">
        <v>10</v>
      </c>
      <c r="AA71" s="2">
        <v>3</v>
      </c>
      <c r="AB71" s="2">
        <v>2</v>
      </c>
      <c r="AC71" s="2" t="s">
        <v>28</v>
      </c>
      <c r="AD71" s="2">
        <v>0</v>
      </c>
      <c r="AE71" s="4">
        <v>3</v>
      </c>
      <c r="AF71" s="25">
        <v>3.5</v>
      </c>
      <c r="AG71" s="4">
        <v>4.8</v>
      </c>
      <c r="AH71" s="4">
        <v>85.2</v>
      </c>
      <c r="AI71" s="4">
        <v>10.2</v>
      </c>
      <c r="AJ71" s="2">
        <v>1</v>
      </c>
      <c r="AK71" s="15">
        <v>4</v>
      </c>
    </row>
    <row r="72" spans="1:37" ht="12.75">
      <c r="A72" s="2">
        <v>1995</v>
      </c>
      <c r="B72" s="2" t="s">
        <v>5</v>
      </c>
      <c r="C72" s="15">
        <v>13</v>
      </c>
      <c r="D72" s="2">
        <v>728105</v>
      </c>
      <c r="E72" s="35">
        <v>11884935</v>
      </c>
      <c r="F72" s="26">
        <v>34405</v>
      </c>
      <c r="G72" s="8">
        <f t="shared" si="32"/>
        <v>2894.8412422953934</v>
      </c>
      <c r="H72" s="59">
        <f>(G72*0.92115)</f>
        <v>2666.583010340402</v>
      </c>
      <c r="L72" s="15">
        <v>583865200000</v>
      </c>
      <c r="M72" s="14">
        <v>22163300000</v>
      </c>
      <c r="N72" s="15">
        <f>M72*0.92115</f>
        <v>20415723795</v>
      </c>
      <c r="O72" s="26"/>
      <c r="Q72" s="10">
        <f t="shared" si="33"/>
        <v>1717.7816954825585</v>
      </c>
      <c r="S72" s="14">
        <f>(F72*1000000+M72)*0.92115</f>
        <v>52107889545</v>
      </c>
      <c r="T72" s="10">
        <f t="shared" si="34"/>
        <v>4384.36470582296</v>
      </c>
      <c r="U72" s="10"/>
      <c r="V72" s="15">
        <f t="shared" si="35"/>
        <v>0</v>
      </c>
      <c r="W72" s="2">
        <v>25123</v>
      </c>
      <c r="X72" s="10">
        <f>W72*0.92115</f>
        <v>23142.05145</v>
      </c>
      <c r="Y72" s="14">
        <v>6</v>
      </c>
      <c r="AA72" s="6">
        <v>2</v>
      </c>
      <c r="AC72" s="2" t="s">
        <v>29</v>
      </c>
      <c r="AD72" s="6">
        <v>0</v>
      </c>
      <c r="AE72" s="23">
        <v>3.8</v>
      </c>
      <c r="AF72" s="23">
        <v>4.5</v>
      </c>
      <c r="AG72" s="4">
        <v>5.2</v>
      </c>
      <c r="AH72" s="4">
        <v>82.3</v>
      </c>
      <c r="AI72" s="4">
        <v>10.1</v>
      </c>
      <c r="AJ72" s="2">
        <v>0</v>
      </c>
      <c r="AK72" s="15">
        <v>12</v>
      </c>
    </row>
    <row r="73" spans="1:37" ht="12.75">
      <c r="A73" s="2">
        <v>1996</v>
      </c>
      <c r="B73" s="2" t="s">
        <v>5</v>
      </c>
      <c r="C73" s="15">
        <v>13</v>
      </c>
      <c r="D73" s="5">
        <v>780107</v>
      </c>
      <c r="E73" s="35">
        <v>11953003</v>
      </c>
      <c r="F73" s="45">
        <v>34687</v>
      </c>
      <c r="G73" s="8">
        <f t="shared" si="32"/>
        <v>2901.948573090796</v>
      </c>
      <c r="H73" s="59">
        <f>(G73*0.93859)</f>
        <v>2723.7399112172902</v>
      </c>
      <c r="I73" s="59">
        <v>2666.583010340402</v>
      </c>
      <c r="J73" s="8">
        <f aca="true" t="shared" si="36" ref="J73:J81">H73-H72</f>
        <v>57.15690087688836</v>
      </c>
      <c r="K73" s="8">
        <f>(H73-H72)/H72</f>
        <v>0.021434510253476792</v>
      </c>
      <c r="L73" s="14">
        <v>622827062949</v>
      </c>
      <c r="M73" s="38">
        <v>24175751618</v>
      </c>
      <c r="N73" s="15">
        <f>M73*0.93859</f>
        <v>22691118711.138622</v>
      </c>
      <c r="O73" s="26">
        <f aca="true" t="shared" si="37" ref="O73:O81">M73-M72</f>
        <v>2012451618</v>
      </c>
      <c r="P73" s="15">
        <v>2012451618</v>
      </c>
      <c r="Q73" s="10">
        <f t="shared" si="33"/>
        <v>1898.361333226355</v>
      </c>
      <c r="R73" s="8">
        <f aca="true" t="shared" si="38" ref="R73:R81">Q73-Q72</f>
        <v>180.57963774379664</v>
      </c>
      <c r="S73" s="14">
        <f>(F73*1000000+M73)*0.93859</f>
        <v>55247990041.13862</v>
      </c>
      <c r="T73" s="10">
        <f t="shared" si="34"/>
        <v>4622.101244443646</v>
      </c>
      <c r="U73" s="10"/>
      <c r="V73" s="15">
        <f t="shared" si="35"/>
        <v>0</v>
      </c>
      <c r="W73" s="2">
        <v>26449</v>
      </c>
      <c r="X73" s="10">
        <f>W73*0.93859</f>
        <v>24824.766910000002</v>
      </c>
      <c r="Y73" s="14">
        <v>5</v>
      </c>
      <c r="Z73" s="14">
        <v>6</v>
      </c>
      <c r="AA73" s="6">
        <v>2</v>
      </c>
      <c r="AB73" s="6">
        <v>2</v>
      </c>
      <c r="AC73" s="2" t="s">
        <v>29</v>
      </c>
      <c r="AD73" s="2">
        <v>0</v>
      </c>
      <c r="AE73" s="20">
        <v>3.8</v>
      </c>
      <c r="AF73" s="20">
        <v>4.75</v>
      </c>
      <c r="AG73" s="4">
        <v>5.3</v>
      </c>
      <c r="AH73" s="4">
        <v>83.2</v>
      </c>
      <c r="AI73" s="4">
        <v>10.1</v>
      </c>
      <c r="AJ73" s="2">
        <v>0</v>
      </c>
      <c r="AK73" s="15">
        <v>22</v>
      </c>
    </row>
    <row r="74" spans="1:37" ht="12.75">
      <c r="A74" s="2">
        <v>1997</v>
      </c>
      <c r="B74" s="2" t="s">
        <v>5</v>
      </c>
      <c r="C74" s="15">
        <v>13</v>
      </c>
      <c r="D74" s="2">
        <v>809459</v>
      </c>
      <c r="E74" s="35">
        <v>12011509</v>
      </c>
      <c r="F74" s="45">
        <v>33676</v>
      </c>
      <c r="G74" s="8">
        <f t="shared" si="32"/>
        <v>2803.6444047121804</v>
      </c>
      <c r="H74" s="59">
        <f>(G74*0.95415)</f>
        <v>2675.097308756127</v>
      </c>
      <c r="I74" s="59">
        <v>2723.7399112172902</v>
      </c>
      <c r="J74" s="8">
        <f t="shared" si="36"/>
        <v>-48.64260246116328</v>
      </c>
      <c r="K74" s="8">
        <f aca="true" t="shared" si="39" ref="K74:K81">(H74-H73)/H73</f>
        <v>-0.017858754523820887</v>
      </c>
      <c r="L74" s="15">
        <v>687597998554</v>
      </c>
      <c r="M74" s="38">
        <v>26454913365</v>
      </c>
      <c r="N74" s="32">
        <f>M74*0.95415</f>
        <v>25241955587.214752</v>
      </c>
      <c r="O74" s="26">
        <f t="shared" si="37"/>
        <v>2279161747</v>
      </c>
      <c r="P74" s="15">
        <v>2279161747</v>
      </c>
      <c r="Q74" s="10">
        <f t="shared" si="33"/>
        <v>2101.4808037203943</v>
      </c>
      <c r="R74" s="8">
        <f t="shared" si="38"/>
        <v>203.1194704940392</v>
      </c>
      <c r="S74" s="14">
        <f>(F74*1000000+M74)*0.95415</f>
        <v>57373910987.21475</v>
      </c>
      <c r="T74" s="10">
        <f t="shared" si="34"/>
        <v>4776.578112476522</v>
      </c>
      <c r="U74" s="2">
        <v>425023</v>
      </c>
      <c r="V74" s="15">
        <f t="shared" si="35"/>
        <v>425023000000</v>
      </c>
      <c r="W74" s="2">
        <v>27729</v>
      </c>
      <c r="X74" s="8">
        <f>W74*0.95415</f>
        <v>26457.625350000002</v>
      </c>
      <c r="Y74" s="14">
        <v>6</v>
      </c>
      <c r="Z74" s="14">
        <v>5</v>
      </c>
      <c r="AA74" s="6">
        <v>2</v>
      </c>
      <c r="AB74" s="6">
        <v>2</v>
      </c>
      <c r="AC74" s="2" t="s">
        <v>29</v>
      </c>
      <c r="AD74" s="2">
        <v>0</v>
      </c>
      <c r="AE74" s="12">
        <v>3.7</v>
      </c>
      <c r="AF74" s="20">
        <v>4</v>
      </c>
      <c r="AG74" s="4">
        <v>4.8</v>
      </c>
      <c r="AH74" s="4">
        <v>84.4</v>
      </c>
      <c r="AI74" s="4">
        <v>9.9</v>
      </c>
      <c r="AJ74" s="2">
        <v>0</v>
      </c>
      <c r="AK74" s="15">
        <v>16</v>
      </c>
    </row>
    <row r="75" spans="1:37" ht="12.75">
      <c r="A75" s="2">
        <v>1998</v>
      </c>
      <c r="B75" s="2" t="s">
        <v>5</v>
      </c>
      <c r="C75" s="15">
        <v>13</v>
      </c>
      <c r="D75" s="2">
        <v>921840</v>
      </c>
      <c r="E75" s="35">
        <v>12069774</v>
      </c>
      <c r="F75" s="26">
        <v>40826</v>
      </c>
      <c r="G75" s="8">
        <f t="shared" si="32"/>
        <v>3382.4991255014384</v>
      </c>
      <c r="H75" s="59">
        <f>(G75*0.96475)</f>
        <v>3263.266031327513</v>
      </c>
      <c r="I75" s="59">
        <v>2675.097308756127</v>
      </c>
      <c r="J75" s="8">
        <f t="shared" si="36"/>
        <v>588.1687225713858</v>
      </c>
      <c r="K75" s="8">
        <f t="shared" si="39"/>
        <v>0.2198681598034555</v>
      </c>
      <c r="L75" s="15">
        <v>680474247508</v>
      </c>
      <c r="M75" s="14">
        <v>28914165127</v>
      </c>
      <c r="N75" s="40">
        <f>M75*0.96475</f>
        <v>27894940806.27325</v>
      </c>
      <c r="O75" s="26">
        <f t="shared" si="37"/>
        <v>2459251762</v>
      </c>
      <c r="P75" s="15">
        <v>2459251762</v>
      </c>
      <c r="Q75" s="10">
        <f t="shared" si="33"/>
        <v>2311.1402753915067</v>
      </c>
      <c r="R75" s="8">
        <f t="shared" si="38"/>
        <v>209.65947167111244</v>
      </c>
      <c r="S75" s="14">
        <f>(F75*1000000+M75)*0.96475</f>
        <v>67281824306.27325</v>
      </c>
      <c r="T75" s="10">
        <f t="shared" si="34"/>
        <v>5574.40630671902</v>
      </c>
      <c r="U75" s="2">
        <v>439980</v>
      </c>
      <c r="V75" s="15">
        <f t="shared" si="35"/>
        <v>439980000000</v>
      </c>
      <c r="W75" s="2">
        <v>29343</v>
      </c>
      <c r="X75" s="8">
        <f>W75*0.96475</f>
        <v>28308.65925</v>
      </c>
      <c r="Y75" s="18">
        <v>6</v>
      </c>
      <c r="Z75" s="14">
        <v>6</v>
      </c>
      <c r="AA75" s="6">
        <v>3</v>
      </c>
      <c r="AB75" s="6">
        <v>2</v>
      </c>
      <c r="AC75" s="6" t="s">
        <v>29</v>
      </c>
      <c r="AD75" s="2">
        <v>0</v>
      </c>
      <c r="AE75" s="23">
        <v>3.7</v>
      </c>
      <c r="AF75" s="23">
        <v>4</v>
      </c>
      <c r="AG75" s="4">
        <v>4.5</v>
      </c>
      <c r="AH75" s="4">
        <v>84.2</v>
      </c>
      <c r="AI75" s="4">
        <v>9.9</v>
      </c>
      <c r="AJ75" s="2">
        <v>0</v>
      </c>
      <c r="AK75" s="15">
        <v>11</v>
      </c>
    </row>
    <row r="76" spans="1:37" ht="12.75">
      <c r="A76" s="2">
        <v>1999</v>
      </c>
      <c r="B76" s="2" t="s">
        <v>5</v>
      </c>
      <c r="C76" s="15">
        <v>13</v>
      </c>
      <c r="D76" s="2">
        <v>977547</v>
      </c>
      <c r="E76" s="35">
        <v>12128370</v>
      </c>
      <c r="F76" s="26">
        <v>44988</v>
      </c>
      <c r="G76" s="8">
        <f t="shared" si="32"/>
        <v>3709.3195540703327</v>
      </c>
      <c r="H76" s="59">
        <f>(G76*0.97868)</f>
        <v>3630.2368611775532</v>
      </c>
      <c r="I76" s="59">
        <v>3263.266031327513</v>
      </c>
      <c r="J76" s="8">
        <f t="shared" si="36"/>
        <v>366.97082985004045</v>
      </c>
      <c r="K76" s="8">
        <f t="shared" si="39"/>
        <v>0.11245507608852684</v>
      </c>
      <c r="L76" s="15">
        <v>692820620412</v>
      </c>
      <c r="M76" s="14">
        <v>29432161092</v>
      </c>
      <c r="N76" s="41">
        <f>M76*0.97868</f>
        <v>28804667417.51856</v>
      </c>
      <c r="O76" s="26">
        <f t="shared" si="37"/>
        <v>517995965</v>
      </c>
      <c r="P76" s="15">
        <v>517995965</v>
      </c>
      <c r="Q76" s="10">
        <f t="shared" si="33"/>
        <v>2374.9825753599666</v>
      </c>
      <c r="R76" s="8">
        <f t="shared" si="38"/>
        <v>63.84229996845988</v>
      </c>
      <c r="S76" s="14">
        <f>(F76*1000000+M76)*0.97868</f>
        <v>72833523257.51855</v>
      </c>
      <c r="T76" s="10">
        <f t="shared" si="34"/>
        <v>6005.21943653752</v>
      </c>
      <c r="U76" s="2">
        <v>452859</v>
      </c>
      <c r="V76" s="15">
        <f t="shared" si="35"/>
        <v>452859000000</v>
      </c>
      <c r="W76" s="2">
        <v>30212</v>
      </c>
      <c r="X76" s="8">
        <f>W76*0.97868</f>
        <v>29567.88016</v>
      </c>
      <c r="Y76" s="18">
        <v>6</v>
      </c>
      <c r="Z76" s="18">
        <v>6</v>
      </c>
      <c r="AA76" s="2">
        <v>1</v>
      </c>
      <c r="AB76" s="6">
        <v>3</v>
      </c>
      <c r="AC76" s="2" t="s">
        <v>30</v>
      </c>
      <c r="AD76" s="2">
        <v>0</v>
      </c>
      <c r="AE76" s="12">
        <v>3.6666666666666665</v>
      </c>
      <c r="AF76" s="12">
        <v>4</v>
      </c>
      <c r="AG76" s="4">
        <v>4.5</v>
      </c>
      <c r="AH76" s="4">
        <v>85.4</v>
      </c>
      <c r="AI76" s="4">
        <v>10</v>
      </c>
      <c r="AJ76" s="2">
        <v>0</v>
      </c>
      <c r="AK76" s="15">
        <v>10</v>
      </c>
    </row>
    <row r="77" spans="1:37" ht="12.75">
      <c r="A77" s="2">
        <v>2000</v>
      </c>
      <c r="B77" s="2" t="s">
        <v>5</v>
      </c>
      <c r="C77" s="15">
        <v>13</v>
      </c>
      <c r="D77" s="2">
        <v>1067178</v>
      </c>
      <c r="E77" s="63">
        <v>12440970</v>
      </c>
      <c r="F77" s="45">
        <v>48425</v>
      </c>
      <c r="G77" s="8">
        <f t="shared" si="32"/>
        <v>3892.3813818375897</v>
      </c>
      <c r="H77" s="59">
        <f>(G77*1)</f>
        <v>3892.3813818375897</v>
      </c>
      <c r="I77" s="59">
        <v>3630.2368611775532</v>
      </c>
      <c r="J77" s="8">
        <f t="shared" si="36"/>
        <v>262.1445206600365</v>
      </c>
      <c r="K77" s="8">
        <f t="shared" si="39"/>
        <v>0.07221140952632048</v>
      </c>
      <c r="L77" s="15">
        <v>780418627647</v>
      </c>
      <c r="M77" s="38">
        <v>31437607063</v>
      </c>
      <c r="N77" s="42">
        <f>M77*1</f>
        <v>31437607063</v>
      </c>
      <c r="O77" s="26">
        <f t="shared" si="37"/>
        <v>2005445971</v>
      </c>
      <c r="P77" s="15">
        <v>-14507097651</v>
      </c>
      <c r="Q77" s="10">
        <f t="shared" si="33"/>
        <v>2526.9417949725785</v>
      </c>
      <c r="R77" s="8">
        <f t="shared" si="38"/>
        <v>151.95921961261183</v>
      </c>
      <c r="S77" s="14">
        <f>(F77*1000000+M77)*1</f>
        <v>79862607063</v>
      </c>
      <c r="T77" s="10">
        <f t="shared" si="34"/>
        <v>6419.323176810169</v>
      </c>
      <c r="U77" s="2">
        <v>464194</v>
      </c>
      <c r="V77" s="15">
        <f t="shared" si="35"/>
        <v>464194000000</v>
      </c>
      <c r="W77" s="2">
        <v>32182</v>
      </c>
      <c r="X77" s="8">
        <f>W77*1</f>
        <v>32182</v>
      </c>
      <c r="Y77" s="14">
        <v>7</v>
      </c>
      <c r="Z77" s="18">
        <v>6</v>
      </c>
      <c r="AA77" s="2">
        <v>1</v>
      </c>
      <c r="AB77" s="2">
        <v>1</v>
      </c>
      <c r="AC77" s="2" t="s">
        <v>30</v>
      </c>
      <c r="AD77" s="2">
        <v>0</v>
      </c>
      <c r="AE77" s="4">
        <v>4</v>
      </c>
      <c r="AF77" s="12">
        <v>3.75</v>
      </c>
      <c r="AG77" s="4">
        <v>4.5</v>
      </c>
      <c r="AH77" s="4">
        <v>85.5</v>
      </c>
      <c r="AI77" s="4">
        <v>10</v>
      </c>
      <c r="AJ77" s="2">
        <v>0</v>
      </c>
      <c r="AK77" s="15">
        <v>3</v>
      </c>
    </row>
    <row r="78" spans="1:37" ht="12.75">
      <c r="A78" s="2">
        <v>2001</v>
      </c>
      <c r="B78" s="2" t="s">
        <v>5</v>
      </c>
      <c r="C78" s="15">
        <v>13</v>
      </c>
      <c r="D78" s="2">
        <v>1017352</v>
      </c>
      <c r="E78" s="63">
        <v>12524663</v>
      </c>
      <c r="F78" s="31">
        <v>48910</v>
      </c>
      <c r="G78" s="8">
        <f t="shared" si="32"/>
        <v>3905.0950911812956</v>
      </c>
      <c r="H78" s="59">
        <f>(G78*1.02402)</f>
        <v>3998.89547527147</v>
      </c>
      <c r="I78" s="59">
        <v>3892.3813818375897</v>
      </c>
      <c r="J78" s="8">
        <f t="shared" si="36"/>
        <v>106.51409343388013</v>
      </c>
      <c r="K78" s="8">
        <f t="shared" si="39"/>
        <v>0.027364762849521936</v>
      </c>
      <c r="L78" s="15">
        <v>731025906239</v>
      </c>
      <c r="M78" s="32">
        <v>30434397866</v>
      </c>
      <c r="N78" s="42">
        <f>M78*1.02402</f>
        <v>31165432102.741318</v>
      </c>
      <c r="O78" s="26">
        <f t="shared" si="37"/>
        <v>-1003209197</v>
      </c>
      <c r="P78" s="15">
        <v>15509334425</v>
      </c>
      <c r="Q78" s="10">
        <f t="shared" si="33"/>
        <v>2488.3250034544894</v>
      </c>
      <c r="R78" s="8">
        <f t="shared" si="38"/>
        <v>-38.61679151808903</v>
      </c>
      <c r="S78" s="14">
        <f>(F78*1000000+M78)*1.02402</f>
        <v>81250250302.74132</v>
      </c>
      <c r="T78" s="10">
        <f t="shared" si="34"/>
        <v>6487.22047872596</v>
      </c>
      <c r="U78" s="2">
        <v>464910</v>
      </c>
      <c r="V78" s="15">
        <f t="shared" si="35"/>
        <v>464910000000</v>
      </c>
      <c r="W78" s="2">
        <v>32516</v>
      </c>
      <c r="X78" s="8">
        <f>W78*1.02402</f>
        <v>33297.03432</v>
      </c>
      <c r="Y78" s="14">
        <v>8</v>
      </c>
      <c r="Z78" s="14">
        <v>7</v>
      </c>
      <c r="AA78" s="2">
        <v>0</v>
      </c>
      <c r="AB78" s="2">
        <v>1</v>
      </c>
      <c r="AC78" s="2" t="s">
        <v>30</v>
      </c>
      <c r="AD78" s="2">
        <v>0</v>
      </c>
      <c r="AE78" s="4">
        <v>4</v>
      </c>
      <c r="AF78" s="12">
        <v>3.5</v>
      </c>
      <c r="AG78" s="4">
        <v>5.4</v>
      </c>
      <c r="AH78" s="58">
        <v>86.2</v>
      </c>
      <c r="AI78" s="4">
        <v>10.2</v>
      </c>
      <c r="AJ78" s="2">
        <v>0</v>
      </c>
      <c r="AK78" s="15">
        <v>6</v>
      </c>
    </row>
    <row r="79" spans="1:37" ht="12.75">
      <c r="A79" s="2">
        <v>2002</v>
      </c>
      <c r="B79" s="2" t="s">
        <v>5</v>
      </c>
      <c r="C79" s="15">
        <v>13</v>
      </c>
      <c r="D79" s="2">
        <v>1014572</v>
      </c>
      <c r="E79" s="63">
        <v>12595003</v>
      </c>
      <c r="F79" s="31">
        <v>46676</v>
      </c>
      <c r="G79" s="8">
        <f t="shared" si="32"/>
        <v>3705.9141629422397</v>
      </c>
      <c r="H79" s="59">
        <f>(G79*1.04193)</f>
        <v>3861.303143794408</v>
      </c>
      <c r="I79" s="59">
        <v>3998.89547527147</v>
      </c>
      <c r="J79" s="8">
        <f t="shared" si="36"/>
        <v>-137.5923314770621</v>
      </c>
      <c r="K79" s="8">
        <f t="shared" si="39"/>
        <v>-0.034407583876075544</v>
      </c>
      <c r="L79" s="15">
        <v>693257299708</v>
      </c>
      <c r="M79" s="14">
        <v>25686413863</v>
      </c>
      <c r="N79" s="42">
        <f>M79*1.04193</f>
        <v>26763445196.27559</v>
      </c>
      <c r="O79" s="26">
        <f t="shared" si="37"/>
        <v>-4747984003</v>
      </c>
      <c r="P79" s="15">
        <v>-4747984003</v>
      </c>
      <c r="Q79" s="10">
        <f t="shared" si="33"/>
        <v>2124.9256706231504</v>
      </c>
      <c r="R79" s="8">
        <f t="shared" si="38"/>
        <v>-363.39933283133905</v>
      </c>
      <c r="S79" s="14">
        <f>(F79*1000000+M79)*1.04193</f>
        <v>75396569876.27559</v>
      </c>
      <c r="T79" s="10">
        <f t="shared" si="34"/>
        <v>5986.228814417558</v>
      </c>
      <c r="U79" s="2">
        <v>466150</v>
      </c>
      <c r="V79" s="15">
        <f t="shared" si="35"/>
        <v>466150000000</v>
      </c>
      <c r="W79" s="2">
        <v>32847</v>
      </c>
      <c r="X79" s="8">
        <f>W79*1.04193</f>
        <v>34224.27471</v>
      </c>
      <c r="Y79" s="14">
        <v>8</v>
      </c>
      <c r="Z79" s="14">
        <v>8</v>
      </c>
      <c r="AA79" s="2">
        <v>0</v>
      </c>
      <c r="AB79" s="2">
        <v>0</v>
      </c>
      <c r="AC79" s="2" t="s">
        <v>30</v>
      </c>
      <c r="AD79" s="2">
        <v>0</v>
      </c>
      <c r="AE79" s="4">
        <v>3.9</v>
      </c>
      <c r="AF79" s="12">
        <v>3</v>
      </c>
      <c r="AG79" s="4">
        <v>6.5</v>
      </c>
      <c r="AH79" s="58">
        <v>85.9</v>
      </c>
      <c r="AI79" s="4">
        <v>10</v>
      </c>
      <c r="AJ79" s="2">
        <v>0</v>
      </c>
      <c r="AK79" s="15">
        <v>14</v>
      </c>
    </row>
    <row r="80" spans="1:37" ht="12.75">
      <c r="A80" s="2">
        <v>2003</v>
      </c>
      <c r="B80" s="2" t="s">
        <v>5</v>
      </c>
      <c r="C80" s="15">
        <v>13</v>
      </c>
      <c r="D80" s="2">
        <v>1017105</v>
      </c>
      <c r="E80" s="63">
        <v>12649778</v>
      </c>
      <c r="F80" s="50">
        <v>47782</v>
      </c>
      <c r="G80" s="8">
        <f t="shared" si="32"/>
        <v>3777.2994909475883</v>
      </c>
      <c r="H80" s="59">
        <f>(G80*1.06409)</f>
        <v>4019.386615322419</v>
      </c>
      <c r="I80" s="59">
        <v>3861.303143794408</v>
      </c>
      <c r="J80" s="8">
        <f t="shared" si="36"/>
        <v>158.08347152801116</v>
      </c>
      <c r="K80" s="8">
        <f t="shared" si="39"/>
        <v>0.040940445658111786</v>
      </c>
      <c r="L80" s="15">
        <v>723743176992</v>
      </c>
      <c r="M80" s="54">
        <v>26472902154</v>
      </c>
      <c r="N80" s="42">
        <f>M80*1.06409</f>
        <v>28169550453.04986</v>
      </c>
      <c r="O80" s="26">
        <f t="shared" si="37"/>
        <v>786488291</v>
      </c>
      <c r="P80" s="15">
        <v>786488291</v>
      </c>
      <c r="Q80" s="10">
        <f t="shared" si="33"/>
        <v>2226.8810134889213</v>
      </c>
      <c r="R80" s="8">
        <f t="shared" si="38"/>
        <v>101.95534286577094</v>
      </c>
      <c r="S80" s="14">
        <f>(F80*1000000+M80)*1.06409</f>
        <v>79013898833.04987</v>
      </c>
      <c r="T80" s="10">
        <f t="shared" si="34"/>
        <v>6246.26762881134</v>
      </c>
      <c r="U80" s="2">
        <v>479293</v>
      </c>
      <c r="V80" s="15">
        <f t="shared" si="35"/>
        <v>479293000000</v>
      </c>
      <c r="W80" s="2">
        <v>33746</v>
      </c>
      <c r="X80" s="8">
        <f>W80*1.06409</f>
        <v>35908.78114</v>
      </c>
      <c r="Y80" s="14">
        <v>8</v>
      </c>
      <c r="Z80" s="14">
        <v>8</v>
      </c>
      <c r="AA80" s="2">
        <v>0</v>
      </c>
      <c r="AB80" s="2">
        <v>0</v>
      </c>
      <c r="AC80" s="2" t="s">
        <v>31</v>
      </c>
      <c r="AD80" s="2">
        <v>1</v>
      </c>
      <c r="AE80" s="4">
        <v>4.1</v>
      </c>
      <c r="AF80" s="24">
        <v>4</v>
      </c>
      <c r="AG80" s="4">
        <v>6.7</v>
      </c>
      <c r="AH80" s="58">
        <v>85.9</v>
      </c>
      <c r="AI80" s="4">
        <v>10</v>
      </c>
      <c r="AJ80" s="2">
        <v>0</v>
      </c>
      <c r="AK80" s="15">
        <v>8</v>
      </c>
    </row>
    <row r="81" spans="1:37" ht="12.75">
      <c r="A81" s="2">
        <v>2004</v>
      </c>
      <c r="B81" s="2" t="s">
        <v>5</v>
      </c>
      <c r="C81" s="15">
        <v>13</v>
      </c>
      <c r="D81" s="2">
        <v>1045472</v>
      </c>
      <c r="E81" s="63">
        <v>12713548</v>
      </c>
      <c r="F81" s="27">
        <v>47338</v>
      </c>
      <c r="G81" s="8">
        <f t="shared" si="32"/>
        <v>3723.4295257311333</v>
      </c>
      <c r="H81" s="59">
        <f>(G81*1.09429)</f>
        <v>4074.511695712322</v>
      </c>
      <c r="I81" s="59">
        <v>4019.386615322419</v>
      </c>
      <c r="J81" s="8">
        <f t="shared" si="36"/>
        <v>55.125080389902905</v>
      </c>
      <c r="K81" s="8">
        <f t="shared" si="39"/>
        <v>0.013714799213332454</v>
      </c>
      <c r="L81" s="15">
        <v>817935848814</v>
      </c>
      <c r="M81" s="39">
        <v>30213626405</v>
      </c>
      <c r="N81" s="42">
        <f>M81*1.09429</f>
        <v>33062469238.72745</v>
      </c>
      <c r="O81" s="26">
        <f t="shared" si="37"/>
        <v>3740724251</v>
      </c>
      <c r="P81" s="15">
        <v>3740724251</v>
      </c>
      <c r="Q81" s="10">
        <f t="shared" si="33"/>
        <v>2600.569820378029</v>
      </c>
      <c r="R81" s="8">
        <f t="shared" si="38"/>
        <v>373.6888068891076</v>
      </c>
      <c r="S81" s="14">
        <f>(F81*1000000+M81)*1.09429</f>
        <v>84863969258.72745</v>
      </c>
      <c r="T81" s="10">
        <f t="shared" si="34"/>
        <v>6675.081516090351</v>
      </c>
      <c r="U81" s="2">
        <v>488016</v>
      </c>
      <c r="V81" s="15">
        <f t="shared" si="35"/>
        <v>488016000000</v>
      </c>
      <c r="W81" s="2">
        <v>34794</v>
      </c>
      <c r="X81" s="8">
        <f>W81*1.09429</f>
        <v>38074.72626</v>
      </c>
      <c r="Y81" s="14">
        <v>8</v>
      </c>
      <c r="Z81" s="14">
        <v>8</v>
      </c>
      <c r="AA81" s="2">
        <v>0</v>
      </c>
      <c r="AB81" s="2">
        <v>0</v>
      </c>
      <c r="AC81" s="2" t="s">
        <v>31</v>
      </c>
      <c r="AD81" s="2">
        <v>1</v>
      </c>
      <c r="AE81" s="4">
        <v>3.8</v>
      </c>
      <c r="AF81" s="25">
        <v>4</v>
      </c>
      <c r="AG81" s="4">
        <v>6.2</v>
      </c>
      <c r="AH81" s="4">
        <v>86.8</v>
      </c>
      <c r="AI81" s="4">
        <v>10.4</v>
      </c>
      <c r="AJ81" s="2">
        <v>0</v>
      </c>
      <c r="AK81" s="15">
        <v>3</v>
      </c>
    </row>
    <row r="82" spans="1:37" ht="12.75">
      <c r="A82" s="2">
        <v>1995</v>
      </c>
      <c r="B82" s="2" t="s">
        <v>57</v>
      </c>
      <c r="C82" s="15">
        <v>21</v>
      </c>
      <c r="D82" s="2">
        <v>728105</v>
      </c>
      <c r="E82" s="2">
        <v>6062335</v>
      </c>
      <c r="F82" s="50">
        <v>12707</v>
      </c>
      <c r="G82" s="8">
        <f t="shared" si="32"/>
        <v>2096.057047325824</v>
      </c>
      <c r="H82" s="59">
        <f>(G82*0.92115)</f>
        <v>1930.7829491441828</v>
      </c>
      <c r="L82" s="15">
        <v>583865200000</v>
      </c>
      <c r="M82" s="54">
        <v>12945800000</v>
      </c>
      <c r="N82" s="15">
        <f>M82*0.92115</f>
        <v>11925023670</v>
      </c>
      <c r="O82" s="31"/>
      <c r="P82" s="33"/>
      <c r="Q82" s="10">
        <f t="shared" si="33"/>
        <v>1967.0677502975338</v>
      </c>
      <c r="S82" s="14">
        <f>(F82*1000000+M82)*0.92115</f>
        <v>23630076720</v>
      </c>
      <c r="T82" s="10">
        <f t="shared" si="34"/>
        <v>3897.8506994417166</v>
      </c>
      <c r="U82" s="10"/>
      <c r="V82" s="15">
        <f t="shared" si="35"/>
        <v>0</v>
      </c>
      <c r="W82" s="2">
        <v>27457</v>
      </c>
      <c r="X82" s="10">
        <f>W82*0.92115</f>
        <v>25292.01555</v>
      </c>
      <c r="Y82" s="15">
        <v>3</v>
      </c>
      <c r="Z82" s="14"/>
      <c r="AA82" s="2">
        <v>2</v>
      </c>
      <c r="AC82" s="2" t="s">
        <v>68</v>
      </c>
      <c r="AD82" s="2">
        <v>0</v>
      </c>
      <c r="AE82" s="20">
        <v>3.1666666666666665</v>
      </c>
      <c r="AF82" s="20">
        <v>3.75</v>
      </c>
      <c r="AG82" s="4">
        <v>5.5</v>
      </c>
      <c r="AH82" s="4">
        <v>85.8</v>
      </c>
      <c r="AI82" s="4">
        <v>10.4</v>
      </c>
      <c r="AJ82" s="2">
        <v>0</v>
      </c>
      <c r="AK82" s="15">
        <v>53</v>
      </c>
    </row>
    <row r="83" spans="1:37" ht="12.75">
      <c r="A83" s="2">
        <v>1996</v>
      </c>
      <c r="B83" s="2" t="s">
        <v>57</v>
      </c>
      <c r="C83" s="15">
        <v>21</v>
      </c>
      <c r="D83" s="5">
        <v>780107</v>
      </c>
      <c r="E83" s="2">
        <v>6085393</v>
      </c>
      <c r="F83" s="26">
        <v>14345</v>
      </c>
      <c r="G83" s="8">
        <f t="shared" si="32"/>
        <v>2357.2840735183413</v>
      </c>
      <c r="H83" s="59">
        <f>(G83*0.93859)</f>
        <v>2212.52325856358</v>
      </c>
      <c r="I83" s="59">
        <v>1930.7829491441828</v>
      </c>
      <c r="J83" s="8">
        <f aca="true" t="shared" si="40" ref="J83:J91">H83-H82</f>
        <v>281.74030941939714</v>
      </c>
      <c r="K83" s="8">
        <f>(H83-H82)/H82</f>
        <v>0.14592023901199158</v>
      </c>
      <c r="L83" s="14">
        <v>622827062949</v>
      </c>
      <c r="M83" s="14">
        <v>14523925404</v>
      </c>
      <c r="N83" s="15">
        <f>M83*0.93859</f>
        <v>13632011144.940361</v>
      </c>
      <c r="O83" s="26">
        <f aca="true" t="shared" si="41" ref="O83:O91">M83-M82</f>
        <v>1578125404</v>
      </c>
      <c r="P83" s="15">
        <v>1578125404</v>
      </c>
      <c r="Q83" s="10">
        <f t="shared" si="33"/>
        <v>2240.1200949454474</v>
      </c>
      <c r="R83" s="8">
        <f aca="true" t="shared" si="42" ref="R83:R91">Q83-Q82</f>
        <v>273.0523446479135</v>
      </c>
      <c r="S83" s="14">
        <f>(F83*1000000+M83)*0.93859</f>
        <v>27096084694.94036</v>
      </c>
      <c r="T83" s="10">
        <f t="shared" si="34"/>
        <v>4452.643353509027</v>
      </c>
      <c r="U83" s="10"/>
      <c r="V83" s="15">
        <f t="shared" si="35"/>
        <v>0</v>
      </c>
      <c r="W83" s="2">
        <v>28933</v>
      </c>
      <c r="X83" s="10">
        <f>W83*0.93859</f>
        <v>27156.22447</v>
      </c>
      <c r="Y83" s="14">
        <v>8</v>
      </c>
      <c r="Z83" s="15">
        <v>3</v>
      </c>
      <c r="AA83" s="6">
        <v>0</v>
      </c>
      <c r="AB83" s="2">
        <v>2</v>
      </c>
      <c r="AC83" s="2" t="s">
        <v>68</v>
      </c>
      <c r="AD83" s="2">
        <v>0</v>
      </c>
      <c r="AE83" s="20">
        <v>3.1666666666666665</v>
      </c>
      <c r="AF83" s="20">
        <v>3.75</v>
      </c>
      <c r="AG83" s="4">
        <v>4.6</v>
      </c>
      <c r="AH83" s="4">
        <v>84.9</v>
      </c>
      <c r="AI83" s="4">
        <v>10.4</v>
      </c>
      <c r="AJ83" s="2">
        <v>0</v>
      </c>
      <c r="AK83" s="15">
        <v>53</v>
      </c>
    </row>
    <row r="84" spans="1:37" ht="12.75">
      <c r="A84" s="2">
        <v>1997</v>
      </c>
      <c r="B84" s="2" t="s">
        <v>57</v>
      </c>
      <c r="C84" s="15">
        <v>21</v>
      </c>
      <c r="D84" s="2">
        <v>809459</v>
      </c>
      <c r="E84" s="35">
        <v>6115476</v>
      </c>
      <c r="F84" s="75">
        <v>15358</v>
      </c>
      <c r="G84" s="8">
        <f t="shared" si="32"/>
        <v>2511.333541330225</v>
      </c>
      <c r="H84" s="59">
        <f>(G84*0.95415)</f>
        <v>2396.1888984602347</v>
      </c>
      <c r="I84" s="59">
        <v>2212.52325856358</v>
      </c>
      <c r="J84" s="8">
        <f t="shared" si="40"/>
        <v>183.66563989665474</v>
      </c>
      <c r="K84" s="8">
        <f aca="true" t="shared" si="43" ref="K84:K91">(H84-H83)/H83</f>
        <v>0.08301184594818435</v>
      </c>
      <c r="L84" s="15">
        <v>687597998554</v>
      </c>
      <c r="M84" s="54">
        <v>16526166060</v>
      </c>
      <c r="N84" s="32">
        <f>M84*0.95415</f>
        <v>15768441346.149</v>
      </c>
      <c r="O84" s="26">
        <f t="shared" si="41"/>
        <v>2002240656</v>
      </c>
      <c r="P84" s="15">
        <v>2002240656</v>
      </c>
      <c r="Q84" s="10">
        <f t="shared" si="33"/>
        <v>2578.4487333690786</v>
      </c>
      <c r="R84" s="8">
        <f t="shared" si="42"/>
        <v>338.3286384236312</v>
      </c>
      <c r="S84" s="14">
        <f>(F84*1000000+M84)*0.95415</f>
        <v>30422277046.149002</v>
      </c>
      <c r="T84" s="10">
        <f t="shared" si="34"/>
        <v>4974.637631829313</v>
      </c>
      <c r="U84" s="2">
        <v>227074</v>
      </c>
      <c r="V84" s="15">
        <f t="shared" si="35"/>
        <v>227074000000</v>
      </c>
      <c r="W84" s="2">
        <v>30498</v>
      </c>
      <c r="X84" s="8">
        <f>W84*0.95415</f>
        <v>29099.6667</v>
      </c>
      <c r="Y84" s="18">
        <v>8</v>
      </c>
      <c r="Z84" s="14">
        <v>8</v>
      </c>
      <c r="AA84" s="6">
        <v>1</v>
      </c>
      <c r="AB84" s="6">
        <v>0</v>
      </c>
      <c r="AC84" s="2" t="s">
        <v>68</v>
      </c>
      <c r="AD84" s="2">
        <v>0</v>
      </c>
      <c r="AE84" s="12">
        <v>3.1666666666666665</v>
      </c>
      <c r="AF84" s="20">
        <v>2.75</v>
      </c>
      <c r="AG84" s="4">
        <v>4.1</v>
      </c>
      <c r="AH84" s="4">
        <v>85.9</v>
      </c>
      <c r="AI84" s="4">
        <v>10.4</v>
      </c>
      <c r="AJ84" s="2">
        <v>0</v>
      </c>
      <c r="AK84" s="15">
        <v>53</v>
      </c>
    </row>
    <row r="85" spans="1:37" ht="12.75">
      <c r="A85" s="2">
        <v>1998</v>
      </c>
      <c r="B85" s="2" t="s">
        <v>57</v>
      </c>
      <c r="C85" s="15">
        <v>21</v>
      </c>
      <c r="D85" s="2">
        <v>921840</v>
      </c>
      <c r="E85" s="35">
        <v>6144407</v>
      </c>
      <c r="F85" s="68">
        <v>16364</v>
      </c>
      <c r="G85" s="8">
        <f t="shared" si="32"/>
        <v>2663.235036350945</v>
      </c>
      <c r="H85" s="59">
        <f>(G85*0.96475)</f>
        <v>2569.3560013195743</v>
      </c>
      <c r="I85" s="59">
        <v>2396.1888984602347</v>
      </c>
      <c r="J85" s="8">
        <f t="shared" si="40"/>
        <v>173.1671028593396</v>
      </c>
      <c r="K85" s="8">
        <f t="shared" si="43"/>
        <v>0.07226771769563531</v>
      </c>
      <c r="L85" s="15">
        <v>680474247508</v>
      </c>
      <c r="M85" s="69">
        <v>15878234001</v>
      </c>
      <c r="N85" s="40">
        <f>M85*0.96475</f>
        <v>15318526252.46475</v>
      </c>
      <c r="O85" s="26">
        <f t="shared" si="41"/>
        <v>-647932059</v>
      </c>
      <c r="P85" s="15">
        <v>-647932059</v>
      </c>
      <c r="Q85" s="10">
        <f t="shared" si="33"/>
        <v>2493.084564949026</v>
      </c>
      <c r="R85" s="8">
        <f t="shared" si="42"/>
        <v>-85.36416842005247</v>
      </c>
      <c r="S85" s="14">
        <f>(F85*1000000+M85)*0.96475</f>
        <v>31105695252.46475</v>
      </c>
      <c r="T85" s="10">
        <f t="shared" si="34"/>
        <v>5062.4405662686</v>
      </c>
      <c r="U85" s="2">
        <v>240617</v>
      </c>
      <c r="V85" s="15">
        <f t="shared" si="35"/>
        <v>240617000000</v>
      </c>
      <c r="W85" s="2">
        <v>32524</v>
      </c>
      <c r="X85" s="8">
        <f>W85*0.96475</f>
        <v>31377.529</v>
      </c>
      <c r="Y85" s="18">
        <v>8</v>
      </c>
      <c r="Z85" s="18">
        <v>8</v>
      </c>
      <c r="AA85" s="6">
        <v>0</v>
      </c>
      <c r="AB85" s="6">
        <v>1</v>
      </c>
      <c r="AC85" s="6" t="s">
        <v>69</v>
      </c>
      <c r="AD85" s="2">
        <v>0</v>
      </c>
      <c r="AE85" s="23">
        <v>3</v>
      </c>
      <c r="AF85" s="23">
        <v>3.25</v>
      </c>
      <c r="AG85" s="4">
        <v>3.4</v>
      </c>
      <c r="AH85" s="4">
        <v>85.6</v>
      </c>
      <c r="AI85" s="4">
        <v>10.4</v>
      </c>
      <c r="AJ85" s="2">
        <v>0</v>
      </c>
      <c r="AK85" s="15">
        <v>53</v>
      </c>
    </row>
    <row r="86" spans="1:37" ht="12.75">
      <c r="A86" s="2">
        <v>1999</v>
      </c>
      <c r="B86" s="2" t="s">
        <v>57</v>
      </c>
      <c r="C86" s="15">
        <v>21</v>
      </c>
      <c r="D86" s="2">
        <v>977547</v>
      </c>
      <c r="E86" s="35">
        <v>6175169</v>
      </c>
      <c r="F86" s="75">
        <v>17344</v>
      </c>
      <c r="G86" s="8">
        <f t="shared" si="32"/>
        <v>2808.6680704609057</v>
      </c>
      <c r="H86" s="59">
        <f>(G86*0.97868)</f>
        <v>2748.7872671986793</v>
      </c>
      <c r="I86" s="59">
        <v>2569.3560013195743</v>
      </c>
      <c r="J86" s="8">
        <f t="shared" si="40"/>
        <v>179.431265879105</v>
      </c>
      <c r="K86" s="8">
        <f t="shared" si="43"/>
        <v>0.06983511268463864</v>
      </c>
      <c r="L86" s="15">
        <v>692820620412</v>
      </c>
      <c r="M86" s="54">
        <v>16805138834</v>
      </c>
      <c r="N86" s="41">
        <f>M86*0.97868</f>
        <v>16446853274.05912</v>
      </c>
      <c r="O86" s="26">
        <f t="shared" si="41"/>
        <v>926904833</v>
      </c>
      <c r="P86" s="15">
        <v>926904833</v>
      </c>
      <c r="Q86" s="10">
        <f t="shared" si="33"/>
        <v>2663.3851274449526</v>
      </c>
      <c r="R86" s="8">
        <f t="shared" si="42"/>
        <v>170.30056249592644</v>
      </c>
      <c r="S86" s="14">
        <f>(F86*1000000+M86)*0.97868</f>
        <v>33421079194.05912</v>
      </c>
      <c r="T86" s="10">
        <f t="shared" si="34"/>
        <v>5412.172394643632</v>
      </c>
      <c r="U86" s="2">
        <v>255189</v>
      </c>
      <c r="V86" s="15">
        <f t="shared" si="35"/>
        <v>255189000000</v>
      </c>
      <c r="W86" s="2">
        <v>34227</v>
      </c>
      <c r="X86" s="8">
        <f>W86*0.97868</f>
        <v>33497.28036</v>
      </c>
      <c r="Y86" s="18">
        <v>8</v>
      </c>
      <c r="Z86" s="18">
        <v>8</v>
      </c>
      <c r="AA86" s="2">
        <v>2</v>
      </c>
      <c r="AB86" s="6">
        <v>0</v>
      </c>
      <c r="AC86" s="2" t="s">
        <v>69</v>
      </c>
      <c r="AD86" s="2">
        <v>0</v>
      </c>
      <c r="AE86" s="12">
        <v>3.2</v>
      </c>
      <c r="AF86" s="12">
        <v>4.25</v>
      </c>
      <c r="AG86" s="4">
        <v>3.3</v>
      </c>
      <c r="AH86" s="4">
        <v>85.1</v>
      </c>
      <c r="AI86" s="4">
        <v>10.2</v>
      </c>
      <c r="AJ86" s="2">
        <v>0</v>
      </c>
      <c r="AK86" s="15">
        <v>53</v>
      </c>
    </row>
    <row r="87" spans="1:37" ht="12.75">
      <c r="A87" s="2">
        <v>2000</v>
      </c>
      <c r="B87" s="2" t="s">
        <v>57</v>
      </c>
      <c r="C87" s="15">
        <v>21</v>
      </c>
      <c r="D87" s="2">
        <v>1067178</v>
      </c>
      <c r="E87" s="36">
        <v>6362604</v>
      </c>
      <c r="F87" s="76">
        <v>23875</v>
      </c>
      <c r="G87" s="8">
        <f t="shared" si="32"/>
        <v>3752.394459878377</v>
      </c>
      <c r="H87" s="59">
        <f>(G87*1)</f>
        <v>3752.394459878377</v>
      </c>
      <c r="I87" s="59">
        <v>2748.7872671986793</v>
      </c>
      <c r="J87" s="8">
        <f t="shared" si="40"/>
        <v>1003.6071926796976</v>
      </c>
      <c r="K87" s="8">
        <f t="shared" si="43"/>
        <v>0.3651090808865996</v>
      </c>
      <c r="L87" s="15">
        <v>780418627647</v>
      </c>
      <c r="M87" s="79">
        <v>20514408713</v>
      </c>
      <c r="N87" s="42">
        <f>M87*1</f>
        <v>20514408713</v>
      </c>
      <c r="O87" s="26">
        <f t="shared" si="41"/>
        <v>3709269879</v>
      </c>
      <c r="P87" s="15">
        <v>14632468229</v>
      </c>
      <c r="Q87" s="10">
        <f t="shared" si="33"/>
        <v>3224.215857689713</v>
      </c>
      <c r="R87" s="8">
        <f t="shared" si="42"/>
        <v>560.8307302447606</v>
      </c>
      <c r="S87" s="14">
        <f>(F87*1000000+M87)*1</f>
        <v>44389408713</v>
      </c>
      <c r="T87" s="10">
        <f t="shared" si="34"/>
        <v>6976.61031756809</v>
      </c>
      <c r="U87" s="2">
        <v>274949</v>
      </c>
      <c r="V87" s="15">
        <f t="shared" si="35"/>
        <v>274949000000</v>
      </c>
      <c r="W87" s="2">
        <v>37753</v>
      </c>
      <c r="X87" s="8">
        <f>W87*1</f>
        <v>37753</v>
      </c>
      <c r="Y87" s="18">
        <v>8</v>
      </c>
      <c r="Z87" s="18">
        <v>8</v>
      </c>
      <c r="AA87" s="2">
        <v>2</v>
      </c>
      <c r="AB87" s="2">
        <v>2</v>
      </c>
      <c r="AC87" s="2" t="s">
        <v>69</v>
      </c>
      <c r="AD87" s="2">
        <v>0</v>
      </c>
      <c r="AE87" s="4">
        <v>3.7</v>
      </c>
      <c r="AF87" s="12">
        <v>3.75</v>
      </c>
      <c r="AG87" s="4">
        <v>2.7</v>
      </c>
      <c r="AH87" s="4">
        <v>85.1</v>
      </c>
      <c r="AI87" s="4">
        <v>10.2</v>
      </c>
      <c r="AJ87" s="2">
        <v>0</v>
      </c>
      <c r="AK87" s="15">
        <v>16</v>
      </c>
    </row>
    <row r="88" spans="1:37" ht="12.75">
      <c r="A88" s="2">
        <v>2001</v>
      </c>
      <c r="B88" s="2" t="s">
        <v>57</v>
      </c>
      <c r="C88" s="15">
        <v>21</v>
      </c>
      <c r="D88" s="2">
        <v>1017352</v>
      </c>
      <c r="E88" s="36">
        <v>6406727</v>
      </c>
      <c r="F88" s="76">
        <v>25563</v>
      </c>
      <c r="G88" s="8">
        <f t="shared" si="32"/>
        <v>3990.024859807512</v>
      </c>
      <c r="H88" s="59">
        <f>(G88*1.02402)</f>
        <v>4085.865256940088</v>
      </c>
      <c r="I88" s="59">
        <v>3752.394459878377</v>
      </c>
      <c r="J88" s="8">
        <f t="shared" si="40"/>
        <v>333.470797061711</v>
      </c>
      <c r="K88" s="8">
        <f t="shared" si="43"/>
        <v>0.08886880114211645</v>
      </c>
      <c r="L88" s="15">
        <v>731025906239</v>
      </c>
      <c r="M88" s="79">
        <v>17490110435</v>
      </c>
      <c r="N88" s="42">
        <f>M88*1.02402</f>
        <v>17910222887.648697</v>
      </c>
      <c r="O88" s="26">
        <f t="shared" si="41"/>
        <v>-3024298278</v>
      </c>
      <c r="P88" s="15">
        <v>-13947496628</v>
      </c>
      <c r="Q88" s="10">
        <f t="shared" si="33"/>
        <v>2795.533957924022</v>
      </c>
      <c r="R88" s="8">
        <f t="shared" si="42"/>
        <v>-428.681899765691</v>
      </c>
      <c r="S88" s="14">
        <f>(F88*1000000+M88)*1.02402</f>
        <v>44087246147.6487</v>
      </c>
      <c r="T88" s="10">
        <f t="shared" si="34"/>
        <v>6881.39921486411</v>
      </c>
      <c r="U88" s="2">
        <v>276634</v>
      </c>
      <c r="V88" s="15">
        <f t="shared" si="35"/>
        <v>276634000000</v>
      </c>
      <c r="W88" s="2">
        <v>38880</v>
      </c>
      <c r="X88" s="8">
        <f>W88*1.02402</f>
        <v>39813.8976</v>
      </c>
      <c r="Y88" s="18">
        <v>8</v>
      </c>
      <c r="Z88" s="18">
        <v>8</v>
      </c>
      <c r="AA88" s="2">
        <v>0</v>
      </c>
      <c r="AB88" s="2">
        <v>2</v>
      </c>
      <c r="AC88" s="2" t="s">
        <v>70</v>
      </c>
      <c r="AD88" s="2">
        <v>0</v>
      </c>
      <c r="AE88" s="4">
        <v>3.7</v>
      </c>
      <c r="AF88" s="12">
        <v>3</v>
      </c>
      <c r="AG88" s="4">
        <v>3.7</v>
      </c>
      <c r="AH88" s="58">
        <v>85.7</v>
      </c>
      <c r="AI88" s="4">
        <v>10.1</v>
      </c>
      <c r="AJ88" s="2">
        <v>0</v>
      </c>
      <c r="AK88" s="15">
        <v>20</v>
      </c>
    </row>
    <row r="89" spans="1:37" ht="12.75">
      <c r="A89" s="2">
        <v>2002</v>
      </c>
      <c r="B89" s="2" t="s">
        <v>57</v>
      </c>
      <c r="C89" s="15">
        <v>21</v>
      </c>
      <c r="D89" s="2">
        <v>1014572</v>
      </c>
      <c r="E89" s="36">
        <v>6431247</v>
      </c>
      <c r="F89" s="76">
        <v>26763</v>
      </c>
      <c r="G89" s="8">
        <f t="shared" si="32"/>
        <v>4161.401358088097</v>
      </c>
      <c r="H89" s="59">
        <f>(G89*1.04193)</f>
        <v>4335.888917032731</v>
      </c>
      <c r="I89" s="59">
        <v>4085.865256940088</v>
      </c>
      <c r="J89" s="8">
        <f t="shared" si="40"/>
        <v>250.02366009264324</v>
      </c>
      <c r="K89" s="8">
        <f t="shared" si="43"/>
        <v>0.06119234100242611</v>
      </c>
      <c r="L89" s="15">
        <v>693257299708</v>
      </c>
      <c r="M89" s="79">
        <v>16707593003</v>
      </c>
      <c r="N89" s="42">
        <f>M89*1.04193</f>
        <v>17408142377.61579</v>
      </c>
      <c r="O89" s="26">
        <f t="shared" si="41"/>
        <v>-782517432</v>
      </c>
      <c r="P89" s="15">
        <v>-782517432</v>
      </c>
      <c r="Q89" s="10">
        <f t="shared" si="33"/>
        <v>2706.806685797605</v>
      </c>
      <c r="R89" s="8">
        <f t="shared" si="42"/>
        <v>-88.72727212641712</v>
      </c>
      <c r="S89" s="14">
        <f>(F89*1000000+M89)*1.04193</f>
        <v>45293314967.61579</v>
      </c>
      <c r="T89" s="10">
        <f t="shared" si="34"/>
        <v>7042.695602830336</v>
      </c>
      <c r="U89" s="2">
        <v>274997</v>
      </c>
      <c r="V89" s="15">
        <f t="shared" si="35"/>
        <v>274997000000</v>
      </c>
      <c r="W89" s="2">
        <v>38866</v>
      </c>
      <c r="X89" s="8">
        <f>W89*1.04193</f>
        <v>40495.65138</v>
      </c>
      <c r="Y89" s="18">
        <v>2</v>
      </c>
      <c r="Z89" s="18">
        <v>8</v>
      </c>
      <c r="AA89" s="2">
        <v>0</v>
      </c>
      <c r="AB89" s="2">
        <v>0</v>
      </c>
      <c r="AC89" s="2" t="s">
        <v>70</v>
      </c>
      <c r="AD89" s="2">
        <v>0</v>
      </c>
      <c r="AE89" s="4">
        <v>3.4</v>
      </c>
      <c r="AF89" s="12">
        <v>2</v>
      </c>
      <c r="AG89" s="4">
        <v>5.3</v>
      </c>
      <c r="AH89" s="58">
        <v>86.5</v>
      </c>
      <c r="AI89" s="4">
        <v>9.8</v>
      </c>
      <c r="AJ89" s="2">
        <v>0</v>
      </c>
      <c r="AK89" s="15">
        <v>53</v>
      </c>
    </row>
    <row r="90" spans="1:37" ht="12.75">
      <c r="A90" s="2">
        <v>2003</v>
      </c>
      <c r="B90" s="2" t="s">
        <v>57</v>
      </c>
      <c r="C90" s="15">
        <v>21</v>
      </c>
      <c r="D90" s="2">
        <v>1017105</v>
      </c>
      <c r="E90" s="63">
        <v>6439592</v>
      </c>
      <c r="F90" s="72">
        <v>26512</v>
      </c>
      <c r="G90" s="8">
        <f t="shared" si="32"/>
        <v>4117.031016871876</v>
      </c>
      <c r="H90" s="59">
        <f>(G90*1.06409)</f>
        <v>4380.891534743195</v>
      </c>
      <c r="I90" s="59">
        <v>4335.888917032731</v>
      </c>
      <c r="J90" s="8">
        <f t="shared" si="40"/>
        <v>45.00261771046371</v>
      </c>
      <c r="K90" s="8">
        <f t="shared" si="43"/>
        <v>0.010379098397488764</v>
      </c>
      <c r="L90" s="15">
        <v>723743176992</v>
      </c>
      <c r="M90" s="80">
        <v>18662575189</v>
      </c>
      <c r="N90" s="42">
        <f>M90*1.06409</f>
        <v>19858659632.86301</v>
      </c>
      <c r="O90" s="26">
        <f t="shared" si="41"/>
        <v>1954982186</v>
      </c>
      <c r="P90" s="15">
        <v>1954982186</v>
      </c>
      <c r="Q90" s="10">
        <f t="shared" si="33"/>
        <v>3083.838173732592</v>
      </c>
      <c r="R90" s="8">
        <f t="shared" si="42"/>
        <v>377.0314879349871</v>
      </c>
      <c r="S90" s="14">
        <f>(F90*1000000+M90)*1.06409</f>
        <v>48069813712.86301</v>
      </c>
      <c r="T90" s="10">
        <f t="shared" si="34"/>
        <v>7464.7297084757865</v>
      </c>
      <c r="U90" s="2">
        <v>280881</v>
      </c>
      <c r="V90" s="15">
        <f t="shared" si="35"/>
        <v>280881000000</v>
      </c>
      <c r="W90" s="2">
        <v>39442</v>
      </c>
      <c r="X90" s="8">
        <f>W90*1.06409</f>
        <v>41969.83778</v>
      </c>
      <c r="Y90" s="18">
        <v>2</v>
      </c>
      <c r="Z90" s="18">
        <v>2</v>
      </c>
      <c r="AA90" s="2">
        <v>0</v>
      </c>
      <c r="AB90" s="2">
        <v>0</v>
      </c>
      <c r="AC90" s="2" t="s">
        <v>71</v>
      </c>
      <c r="AD90" s="2">
        <v>0</v>
      </c>
      <c r="AE90" s="4">
        <v>3.4</v>
      </c>
      <c r="AF90" s="24">
        <v>3.25</v>
      </c>
      <c r="AG90" s="4">
        <v>5.8</v>
      </c>
      <c r="AH90" s="81">
        <v>87.1</v>
      </c>
      <c r="AI90" s="4">
        <v>9.8</v>
      </c>
      <c r="AJ90" s="2">
        <v>0</v>
      </c>
      <c r="AK90" s="15">
        <v>53</v>
      </c>
    </row>
    <row r="91" spans="1:37" ht="12.75">
      <c r="A91" s="2">
        <v>2004</v>
      </c>
      <c r="B91" s="2" t="s">
        <v>57</v>
      </c>
      <c r="C91" s="15">
        <v>21</v>
      </c>
      <c r="D91" s="2">
        <v>1045472</v>
      </c>
      <c r="E91" s="36">
        <v>6435995</v>
      </c>
      <c r="F91" s="46">
        <v>26863</v>
      </c>
      <c r="G91" s="8">
        <f t="shared" si="32"/>
        <v>4173.868997722962</v>
      </c>
      <c r="H91" s="59">
        <f>(G91*1.09429)</f>
        <v>4567.423105518261</v>
      </c>
      <c r="I91" s="59">
        <v>4380.891534743195</v>
      </c>
      <c r="J91" s="8">
        <f t="shared" si="40"/>
        <v>186.53157077506603</v>
      </c>
      <c r="K91" s="8">
        <f t="shared" si="43"/>
        <v>0.042578449910424546</v>
      </c>
      <c r="L91" s="15">
        <v>817935848814</v>
      </c>
      <c r="M91" s="32">
        <v>21837411438</v>
      </c>
      <c r="N91" s="42">
        <f>M91*1.09429</f>
        <v>23896460962.48902</v>
      </c>
      <c r="O91" s="26">
        <f t="shared" si="41"/>
        <v>3174836249</v>
      </c>
      <c r="P91" s="15">
        <v>3174836249</v>
      </c>
      <c r="Q91" s="10">
        <f t="shared" si="33"/>
        <v>3712.9396406443793</v>
      </c>
      <c r="R91" s="8">
        <f t="shared" si="42"/>
        <v>629.1014669117872</v>
      </c>
      <c r="S91" s="14">
        <f>(F91*1000000+M91)*1.09429</f>
        <v>53292373232.48902</v>
      </c>
      <c r="T91" s="10">
        <f t="shared" si="34"/>
        <v>8280.36274616264</v>
      </c>
      <c r="U91" s="2">
        <v>289295</v>
      </c>
      <c r="V91" s="15">
        <f t="shared" si="35"/>
        <v>289295000000</v>
      </c>
      <c r="W91" s="2">
        <v>41636</v>
      </c>
      <c r="X91" s="8">
        <f>W91*1.09429</f>
        <v>45561.858439999996</v>
      </c>
      <c r="Y91" s="18">
        <v>2</v>
      </c>
      <c r="Z91" s="18">
        <v>2</v>
      </c>
      <c r="AA91" s="2">
        <v>0</v>
      </c>
      <c r="AB91" s="2">
        <v>0</v>
      </c>
      <c r="AC91" s="2" t="s">
        <v>71</v>
      </c>
      <c r="AD91" s="2">
        <v>0</v>
      </c>
      <c r="AE91" s="4">
        <v>3.6</v>
      </c>
      <c r="AF91" s="25">
        <v>3.25</v>
      </c>
      <c r="AG91" s="4">
        <v>5.2</v>
      </c>
      <c r="AH91" s="30">
        <v>86.9</v>
      </c>
      <c r="AI91" s="4">
        <v>9.9</v>
      </c>
      <c r="AJ91" s="2">
        <v>0</v>
      </c>
      <c r="AK91" s="15">
        <v>53</v>
      </c>
    </row>
    <row r="92" spans="1:37" ht="12.75">
      <c r="A92" s="2">
        <v>1995</v>
      </c>
      <c r="B92" s="2" t="s">
        <v>6</v>
      </c>
      <c r="C92" s="15">
        <v>23</v>
      </c>
      <c r="D92" s="2">
        <v>728105</v>
      </c>
      <c r="E92" s="35">
        <v>4605445</v>
      </c>
      <c r="F92" s="45">
        <v>8688</v>
      </c>
      <c r="G92" s="8">
        <f t="shared" si="32"/>
        <v>1886.4626545317553</v>
      </c>
      <c r="H92" s="59">
        <f>(G92*0.92115)</f>
        <v>1737.7150742219264</v>
      </c>
      <c r="L92" s="15">
        <v>583865200000</v>
      </c>
      <c r="M92" s="38">
        <v>7746500000</v>
      </c>
      <c r="N92" s="15">
        <f>M92*0.92115</f>
        <v>7135688475</v>
      </c>
      <c r="O92" s="31"/>
      <c r="P92" s="33"/>
      <c r="Q92" s="10">
        <f t="shared" si="33"/>
        <v>1549.402603874327</v>
      </c>
      <c r="S92" s="14">
        <f>(F92*1000000+M92)*0.92115</f>
        <v>15138639675</v>
      </c>
      <c r="T92" s="10">
        <f t="shared" si="34"/>
        <v>3287.1176780962533</v>
      </c>
      <c r="U92" s="10"/>
      <c r="V92" s="15">
        <f t="shared" si="35"/>
        <v>0</v>
      </c>
      <c r="W92" s="2">
        <v>24078</v>
      </c>
      <c r="X92" s="10">
        <f>W92*0.92115</f>
        <v>22179.4497</v>
      </c>
      <c r="Y92" s="15">
        <v>0</v>
      </c>
      <c r="Z92" s="18"/>
      <c r="AA92" s="2">
        <v>1</v>
      </c>
      <c r="AC92" s="2" t="s">
        <v>32</v>
      </c>
      <c r="AD92" s="2">
        <v>0</v>
      </c>
      <c r="AE92" s="20">
        <v>3.5833333333333335</v>
      </c>
      <c r="AF92" s="20">
        <v>4.75</v>
      </c>
      <c r="AG92" s="4">
        <v>3.7</v>
      </c>
      <c r="AH92" s="30">
        <v>88.4</v>
      </c>
      <c r="AI92" s="4">
        <v>12</v>
      </c>
      <c r="AJ92" s="2">
        <v>0</v>
      </c>
      <c r="AK92" s="15">
        <v>53</v>
      </c>
    </row>
    <row r="93" spans="1:37" ht="12.75">
      <c r="A93" s="2">
        <v>1996</v>
      </c>
      <c r="B93" s="2" t="s">
        <v>6</v>
      </c>
      <c r="C93" s="15">
        <v>23</v>
      </c>
      <c r="D93" s="5">
        <v>780107</v>
      </c>
      <c r="E93" s="35">
        <v>4647723</v>
      </c>
      <c r="F93" s="45">
        <v>9858</v>
      </c>
      <c r="G93" s="8">
        <f t="shared" si="32"/>
        <v>2121.038624720105</v>
      </c>
      <c r="H93" s="59">
        <f>(G93*0.93859)</f>
        <v>1990.7856427760435</v>
      </c>
      <c r="I93" s="59">
        <v>1737.7150742219264</v>
      </c>
      <c r="J93" s="8">
        <f aca="true" t="shared" si="44" ref="J93:J101">H93-H92</f>
        <v>253.07056855411702</v>
      </c>
      <c r="K93" s="8">
        <f>(H93-H92)/H93</f>
        <v>0.1271209532138396</v>
      </c>
      <c r="L93" s="14">
        <v>622827062949</v>
      </c>
      <c r="M93" s="38">
        <v>8992199535</v>
      </c>
      <c r="N93" s="15">
        <f>M93*0.93859</f>
        <v>8439988561.555651</v>
      </c>
      <c r="O93" s="31">
        <f aca="true" t="shared" si="45" ref="O93:O101">M93-M92</f>
        <v>1245699535</v>
      </c>
      <c r="P93" s="33">
        <v>1245699535</v>
      </c>
      <c r="Q93" s="10">
        <f t="shared" si="33"/>
        <v>1815.9405286321173</v>
      </c>
      <c r="R93" s="8">
        <f aca="true" t="shared" si="46" ref="R93:R101">Q93-Q92</f>
        <v>266.5379247577903</v>
      </c>
      <c r="S93" s="14">
        <f>(F93*1000000+M93)*0.93859</f>
        <v>17692608781.55565</v>
      </c>
      <c r="T93" s="10">
        <f t="shared" si="34"/>
        <v>3806.7261714081606</v>
      </c>
      <c r="U93" s="10"/>
      <c r="V93" s="15">
        <f t="shared" si="35"/>
        <v>0</v>
      </c>
      <c r="W93" s="2">
        <v>25716</v>
      </c>
      <c r="X93" s="10">
        <f>W93*0.93859</f>
        <v>24136.780440000002</v>
      </c>
      <c r="Y93" s="15">
        <v>0</v>
      </c>
      <c r="Z93" s="15">
        <v>0</v>
      </c>
      <c r="AA93" s="2">
        <v>2</v>
      </c>
      <c r="AB93" s="2">
        <v>1</v>
      </c>
      <c r="AC93" s="2" t="s">
        <v>32</v>
      </c>
      <c r="AD93" s="2">
        <v>0</v>
      </c>
      <c r="AE93" s="20">
        <v>3.5833333333333335</v>
      </c>
      <c r="AF93" s="20">
        <v>4.75</v>
      </c>
      <c r="AG93" s="4">
        <v>3.9</v>
      </c>
      <c r="AH93" s="30">
        <v>87.9</v>
      </c>
      <c r="AI93" s="4">
        <v>12</v>
      </c>
      <c r="AJ93" s="2">
        <v>0</v>
      </c>
      <c r="AK93" s="15">
        <v>53</v>
      </c>
    </row>
    <row r="94" spans="1:37" ht="12.75">
      <c r="A94" s="2">
        <v>1997</v>
      </c>
      <c r="B94" s="2" t="s">
        <v>6</v>
      </c>
      <c r="C94" s="15">
        <v>23</v>
      </c>
      <c r="D94" s="2">
        <v>809459</v>
      </c>
      <c r="E94" s="35">
        <v>4687726</v>
      </c>
      <c r="F94" s="45">
        <v>14969</v>
      </c>
      <c r="G94" s="8">
        <f t="shared" si="32"/>
        <v>3193.2327102735953</v>
      </c>
      <c r="H94" s="59">
        <f>(G94*0.95415)</f>
        <v>3046.8229905075514</v>
      </c>
      <c r="I94" s="59">
        <v>1990.7856427760435</v>
      </c>
      <c r="J94" s="8">
        <f t="shared" si="44"/>
        <v>1056.037347731508</v>
      </c>
      <c r="K94" s="8">
        <f aca="true" t="shared" si="47" ref="K94:K101">(H94-H93)/H94</f>
        <v>0.34660278953572854</v>
      </c>
      <c r="L94" s="15">
        <v>687597998554</v>
      </c>
      <c r="M94" s="38">
        <v>9446792581</v>
      </c>
      <c r="N94" s="32">
        <f>M94*0.95415</f>
        <v>9013657141.16115</v>
      </c>
      <c r="O94" s="31">
        <f t="shared" si="45"/>
        <v>454593046</v>
      </c>
      <c r="P94" s="33">
        <v>454593046</v>
      </c>
      <c r="Q94" s="10">
        <f t="shared" si="33"/>
        <v>1922.820817846681</v>
      </c>
      <c r="R94" s="8">
        <f t="shared" si="46"/>
        <v>106.88028921456362</v>
      </c>
      <c r="S94" s="14">
        <f>(F94*1000000+M94)*0.95415</f>
        <v>23296328491.16115</v>
      </c>
      <c r="T94" s="10">
        <f t="shared" si="34"/>
        <v>4969.6438083542325</v>
      </c>
      <c r="U94" s="2">
        <v>163072</v>
      </c>
      <c r="V94" s="15">
        <f t="shared" si="35"/>
        <v>163072000000</v>
      </c>
      <c r="W94" s="2">
        <v>26953</v>
      </c>
      <c r="X94" s="8">
        <f>W94*0.95415</f>
        <v>25717.204950000003</v>
      </c>
      <c r="Y94" s="17">
        <v>0</v>
      </c>
      <c r="Z94" s="15">
        <v>0</v>
      </c>
      <c r="AA94" s="2">
        <v>2</v>
      </c>
      <c r="AB94" s="2">
        <v>2</v>
      </c>
      <c r="AC94" s="2" t="s">
        <v>32</v>
      </c>
      <c r="AD94" s="2">
        <v>0</v>
      </c>
      <c r="AE94" s="12">
        <v>3.5833333333333335</v>
      </c>
      <c r="AF94" s="20">
        <v>3.75</v>
      </c>
      <c r="AG94" s="4">
        <v>3.3</v>
      </c>
      <c r="AH94" s="30">
        <v>87.9</v>
      </c>
      <c r="AI94" s="4">
        <v>12</v>
      </c>
      <c r="AJ94" s="2">
        <v>0</v>
      </c>
      <c r="AK94" s="15">
        <v>53</v>
      </c>
    </row>
    <row r="95" spans="1:37" ht="12.75">
      <c r="A95" s="2">
        <v>1998</v>
      </c>
      <c r="B95" s="2" t="s">
        <v>6</v>
      </c>
      <c r="C95" s="15">
        <v>23</v>
      </c>
      <c r="D95" s="2">
        <v>921840</v>
      </c>
      <c r="E95" s="35">
        <v>4726411</v>
      </c>
      <c r="F95" s="45">
        <v>10413</v>
      </c>
      <c r="G95" s="8">
        <f t="shared" si="32"/>
        <v>2203.151609117362</v>
      </c>
      <c r="H95" s="59">
        <f>(G95*0.96475)</f>
        <v>2125.490514895975</v>
      </c>
      <c r="I95" s="59">
        <v>3046.8229905075514</v>
      </c>
      <c r="J95" s="8">
        <f t="shared" si="44"/>
        <v>-921.3324756115762</v>
      </c>
      <c r="K95" s="8">
        <f t="shared" si="47"/>
        <v>-0.43346816612666356</v>
      </c>
      <c r="L95" s="15">
        <v>680474247508</v>
      </c>
      <c r="M95" s="38">
        <v>9147324032</v>
      </c>
      <c r="N95" s="40">
        <f>M95*0.96475</f>
        <v>8824880859.872</v>
      </c>
      <c r="O95" s="31">
        <f t="shared" si="45"/>
        <v>-299468549</v>
      </c>
      <c r="P95" s="33">
        <v>-299468549</v>
      </c>
      <c r="Q95" s="10">
        <f t="shared" si="33"/>
        <v>1867.1420788145592</v>
      </c>
      <c r="R95" s="8">
        <f t="shared" si="46"/>
        <v>-55.67873903212171</v>
      </c>
      <c r="S95" s="14">
        <f>(F95*1000000+M95)*0.96475</f>
        <v>18870822609.872</v>
      </c>
      <c r="T95" s="10">
        <f t="shared" si="34"/>
        <v>3992.6325937105344</v>
      </c>
      <c r="U95" s="2">
        <v>170581</v>
      </c>
      <c r="V95" s="15">
        <f t="shared" si="35"/>
        <v>170581000000</v>
      </c>
      <c r="W95" s="2">
        <v>28993</v>
      </c>
      <c r="X95" s="8">
        <f>W95*0.96475</f>
        <v>27970.99675</v>
      </c>
      <c r="Y95" s="17">
        <v>0</v>
      </c>
      <c r="Z95" s="17">
        <v>0</v>
      </c>
      <c r="AA95" s="2">
        <v>3</v>
      </c>
      <c r="AB95" s="2">
        <v>2</v>
      </c>
      <c r="AC95" s="2" t="s">
        <v>32</v>
      </c>
      <c r="AD95" s="2">
        <v>0</v>
      </c>
      <c r="AE95" s="23">
        <v>3.5833333333333335</v>
      </c>
      <c r="AF95" s="23">
        <v>4</v>
      </c>
      <c r="AG95" s="4">
        <v>2.7</v>
      </c>
      <c r="AH95" s="30">
        <v>89.4</v>
      </c>
      <c r="AI95" s="4">
        <v>11.8</v>
      </c>
      <c r="AJ95" s="2">
        <v>0</v>
      </c>
      <c r="AK95" s="15">
        <v>18</v>
      </c>
    </row>
    <row r="96" spans="1:37" ht="12.75">
      <c r="A96" s="2">
        <v>1999</v>
      </c>
      <c r="B96" s="2" t="s">
        <v>6</v>
      </c>
      <c r="C96" s="15">
        <v>23</v>
      </c>
      <c r="D96" s="2">
        <v>977547</v>
      </c>
      <c r="E96" s="35">
        <v>4775508</v>
      </c>
      <c r="F96" s="26">
        <v>11413</v>
      </c>
      <c r="G96" s="8">
        <f t="shared" si="32"/>
        <v>2389.9028124337765</v>
      </c>
      <c r="H96" s="59">
        <f>(G96*0.97868)</f>
        <v>2338.9500844726886</v>
      </c>
      <c r="I96" s="59">
        <v>2125.490514895975</v>
      </c>
      <c r="J96" s="8">
        <f t="shared" si="44"/>
        <v>213.45956957671342</v>
      </c>
      <c r="K96" s="8">
        <f t="shared" si="47"/>
        <v>0.09126298632612223</v>
      </c>
      <c r="L96" s="15">
        <v>692820620412</v>
      </c>
      <c r="M96" s="14">
        <v>9372614089</v>
      </c>
      <c r="N96" s="41">
        <f>M96*0.97868</f>
        <v>9172789956.62252</v>
      </c>
      <c r="O96" s="31">
        <f t="shared" si="45"/>
        <v>225290057</v>
      </c>
      <c r="P96" s="33">
        <v>225290057</v>
      </c>
      <c r="Q96" s="10">
        <f t="shared" si="33"/>
        <v>1920.798783422103</v>
      </c>
      <c r="R96" s="8">
        <f t="shared" si="46"/>
        <v>53.656704607543816</v>
      </c>
      <c r="S96" s="14">
        <f>(F96*1000000+M96)*0.97868</f>
        <v>20342464796.62252</v>
      </c>
      <c r="T96" s="10">
        <f t="shared" si="34"/>
        <v>4259.748867894792</v>
      </c>
      <c r="U96" s="2">
        <v>176253</v>
      </c>
      <c r="V96" s="15">
        <f t="shared" si="35"/>
        <v>176253000000</v>
      </c>
      <c r="W96" s="2">
        <v>30106</v>
      </c>
      <c r="X96" s="8">
        <f>W96*0.97868</f>
        <v>29464.14008</v>
      </c>
      <c r="Y96" s="17">
        <v>0</v>
      </c>
      <c r="Z96" s="17">
        <v>0</v>
      </c>
      <c r="AA96" s="2">
        <v>1</v>
      </c>
      <c r="AB96" s="2">
        <v>3</v>
      </c>
      <c r="AC96" s="2" t="s">
        <v>33</v>
      </c>
      <c r="AE96" s="12">
        <v>3.4166666666666665</v>
      </c>
      <c r="AF96" s="12">
        <v>3</v>
      </c>
      <c r="AG96" s="4">
        <v>2.8</v>
      </c>
      <c r="AH96" s="30">
        <v>91.1</v>
      </c>
      <c r="AI96" s="4">
        <v>11.6</v>
      </c>
      <c r="AJ96" s="2">
        <v>0</v>
      </c>
      <c r="AK96" s="15">
        <v>15</v>
      </c>
    </row>
    <row r="97" spans="1:37" ht="12.75">
      <c r="A97" s="2">
        <v>2000</v>
      </c>
      <c r="B97" s="2" t="s">
        <v>6</v>
      </c>
      <c r="C97" s="15">
        <v>23</v>
      </c>
      <c r="D97" s="2">
        <v>1067178</v>
      </c>
      <c r="E97" s="36">
        <v>4934275</v>
      </c>
      <c r="F97" s="26">
        <v>13472</v>
      </c>
      <c r="G97" s="8">
        <f t="shared" si="32"/>
        <v>2730.2896575484747</v>
      </c>
      <c r="H97" s="59">
        <f>(G97*1)</f>
        <v>2730.2896575484747</v>
      </c>
      <c r="I97" s="59">
        <v>2338.9500844726886</v>
      </c>
      <c r="J97" s="8">
        <f t="shared" si="44"/>
        <v>391.3395730757861</v>
      </c>
      <c r="K97" s="8">
        <f t="shared" si="47"/>
        <v>0.14333262113557932</v>
      </c>
      <c r="L97" s="15">
        <v>780418627647</v>
      </c>
      <c r="M97" s="14">
        <v>10302501927</v>
      </c>
      <c r="N97" s="42">
        <f>M97*1</f>
        <v>10302501927</v>
      </c>
      <c r="O97" s="31">
        <f t="shared" si="45"/>
        <v>929887838</v>
      </c>
      <c r="P97" s="33">
        <v>11141794624</v>
      </c>
      <c r="Q97" s="10">
        <f t="shared" si="33"/>
        <v>2087.946441371833</v>
      </c>
      <c r="R97" s="8">
        <f t="shared" si="46"/>
        <v>167.14765794972982</v>
      </c>
      <c r="S97" s="14">
        <f>(F97*1000000+M97)*1</f>
        <v>23774501927</v>
      </c>
      <c r="T97" s="10">
        <f t="shared" si="34"/>
        <v>4818.236098920308</v>
      </c>
      <c r="U97" s="2">
        <v>185093</v>
      </c>
      <c r="V97" s="15">
        <f t="shared" si="35"/>
        <v>185093000000</v>
      </c>
      <c r="W97" s="2">
        <v>32014</v>
      </c>
      <c r="X97" s="8">
        <f>W97*1</f>
        <v>32014</v>
      </c>
      <c r="Y97" s="17">
        <v>0</v>
      </c>
      <c r="Z97" s="17">
        <v>0</v>
      </c>
      <c r="AA97" s="2">
        <v>2</v>
      </c>
      <c r="AB97" s="2">
        <v>1</v>
      </c>
      <c r="AC97" s="2" t="s">
        <v>33</v>
      </c>
      <c r="AE97" s="4">
        <v>3.8</v>
      </c>
      <c r="AF97" s="12">
        <v>3</v>
      </c>
      <c r="AG97" s="4">
        <v>3.1</v>
      </c>
      <c r="AH97" s="30">
        <v>90.8</v>
      </c>
      <c r="AI97" s="4">
        <v>11.5</v>
      </c>
      <c r="AJ97" s="2">
        <v>0</v>
      </c>
      <c r="AK97" s="15">
        <v>11</v>
      </c>
    </row>
    <row r="98" spans="1:37" ht="12.75">
      <c r="A98" s="2">
        <v>2001</v>
      </c>
      <c r="B98" s="2" t="s">
        <v>6</v>
      </c>
      <c r="C98" s="15">
        <v>23</v>
      </c>
      <c r="D98" s="2">
        <v>1017352</v>
      </c>
      <c r="E98" s="63">
        <v>4985851</v>
      </c>
      <c r="F98" s="26">
        <v>12089</v>
      </c>
      <c r="G98" s="8">
        <f t="shared" si="32"/>
        <v>2424.6613065653187</v>
      </c>
      <c r="H98" s="59">
        <f>(G98*1.02402)</f>
        <v>2482.9016711490176</v>
      </c>
      <c r="I98" s="59">
        <v>2730.2896575484747</v>
      </c>
      <c r="J98" s="8">
        <f t="shared" si="44"/>
        <v>-247.38798639945708</v>
      </c>
      <c r="K98" s="8">
        <f t="shared" si="47"/>
        <v>-0.09963664259204144</v>
      </c>
      <c r="L98" s="15">
        <v>731025906239</v>
      </c>
      <c r="M98" s="38">
        <v>10524370427</v>
      </c>
      <c r="N98" s="42">
        <f>M98*1.02402</f>
        <v>10777165804.65654</v>
      </c>
      <c r="O98" s="31">
        <f t="shared" si="45"/>
        <v>221868500</v>
      </c>
      <c r="P98" s="33">
        <v>-9990038286</v>
      </c>
      <c r="Q98" s="10">
        <f t="shared" si="33"/>
        <v>2161.5499148804365</v>
      </c>
      <c r="R98" s="8">
        <f t="shared" si="46"/>
        <v>73.60347350860366</v>
      </c>
      <c r="S98" s="14">
        <f>(F98*1000000+M98)*1.02402</f>
        <v>23156543584.65654</v>
      </c>
      <c r="T98" s="10">
        <f t="shared" si="34"/>
        <v>4644.451586029454</v>
      </c>
      <c r="U98" s="2">
        <v>186336</v>
      </c>
      <c r="V98" s="15">
        <f t="shared" si="35"/>
        <v>186336000000</v>
      </c>
      <c r="W98" s="2">
        <v>32608</v>
      </c>
      <c r="X98" s="8">
        <f>W98*1.02402</f>
        <v>33391.244159999995</v>
      </c>
      <c r="Y98" s="17">
        <v>0</v>
      </c>
      <c r="Z98" s="17">
        <v>0</v>
      </c>
      <c r="AA98" s="2">
        <v>1</v>
      </c>
      <c r="AB98" s="2">
        <v>2</v>
      </c>
      <c r="AC98" s="2" t="s">
        <v>33</v>
      </c>
      <c r="AE98" s="4">
        <v>3.5</v>
      </c>
      <c r="AF98" s="12">
        <v>2.75</v>
      </c>
      <c r="AG98" s="4">
        <v>3.8</v>
      </c>
      <c r="AH98" s="81">
        <v>92.6</v>
      </c>
      <c r="AI98" s="4">
        <v>11.5</v>
      </c>
      <c r="AJ98" s="2">
        <v>0</v>
      </c>
      <c r="AK98" s="15">
        <v>53</v>
      </c>
    </row>
    <row r="99" spans="1:37" ht="12.75">
      <c r="A99" s="2">
        <v>2002</v>
      </c>
      <c r="B99" s="2" t="s">
        <v>6</v>
      </c>
      <c r="C99" s="15">
        <v>23</v>
      </c>
      <c r="D99" s="2">
        <v>1014572</v>
      </c>
      <c r="E99" s="63">
        <v>5024570</v>
      </c>
      <c r="F99" s="45">
        <v>12338</v>
      </c>
      <c r="G99" s="8">
        <f t="shared" si="32"/>
        <v>2455.5335083400173</v>
      </c>
      <c r="H99" s="59">
        <f>(G99*1.04193)</f>
        <v>2558.4940283447145</v>
      </c>
      <c r="I99" s="59">
        <v>2482.9016711490176</v>
      </c>
      <c r="J99" s="8">
        <f t="shared" si="44"/>
        <v>75.59235719569688</v>
      </c>
      <c r="K99" s="8">
        <f t="shared" si="47"/>
        <v>0.02954564535161466</v>
      </c>
      <c r="L99" s="15">
        <v>693257299708</v>
      </c>
      <c r="M99" s="38">
        <v>10402161848</v>
      </c>
      <c r="N99" s="42">
        <f>M99*1.04193</f>
        <v>10838324494.28664</v>
      </c>
      <c r="O99" s="31">
        <f t="shared" si="45"/>
        <v>-122208579</v>
      </c>
      <c r="P99" s="33">
        <v>-122208579</v>
      </c>
      <c r="Q99" s="10">
        <f t="shared" si="33"/>
        <v>2157.065081049053</v>
      </c>
      <c r="R99" s="8">
        <f t="shared" si="46"/>
        <v>-4.484833831383639</v>
      </c>
      <c r="S99" s="14">
        <f>(F99*1000000+M99)*1.04193</f>
        <v>23693656834.28664</v>
      </c>
      <c r="T99" s="10">
        <f t="shared" si="34"/>
        <v>4715.559109393767</v>
      </c>
      <c r="U99" s="2">
        <v>191116</v>
      </c>
      <c r="V99" s="15">
        <f t="shared" si="35"/>
        <v>191116000000</v>
      </c>
      <c r="W99" s="2">
        <v>33230</v>
      </c>
      <c r="X99" s="8">
        <f>W99*1.04193</f>
        <v>34623.3339</v>
      </c>
      <c r="Y99" s="17">
        <v>1</v>
      </c>
      <c r="Z99" s="17">
        <v>0</v>
      </c>
      <c r="AA99" s="2">
        <v>3</v>
      </c>
      <c r="AB99" s="2">
        <v>1</v>
      </c>
      <c r="AC99" s="2" t="s">
        <v>33</v>
      </c>
      <c r="AE99" s="4">
        <v>3.7</v>
      </c>
      <c r="AF99" s="12">
        <v>1.75</v>
      </c>
      <c r="AG99" s="4">
        <v>4.5</v>
      </c>
      <c r="AH99" s="81">
        <v>92.2</v>
      </c>
      <c r="AI99" s="4">
        <v>11.1</v>
      </c>
      <c r="AJ99" s="2">
        <v>0</v>
      </c>
      <c r="AK99" s="15">
        <v>21</v>
      </c>
    </row>
    <row r="100" spans="1:37" ht="12.75">
      <c r="A100" s="2">
        <v>2003</v>
      </c>
      <c r="B100" s="2" t="s">
        <v>6</v>
      </c>
      <c r="C100" s="15">
        <v>23</v>
      </c>
      <c r="D100" s="2">
        <v>1017105</v>
      </c>
      <c r="E100" s="63">
        <v>5059023</v>
      </c>
      <c r="F100" s="45">
        <v>12751</v>
      </c>
      <c r="G100" s="8">
        <f t="shared" si="32"/>
        <v>2520.447129811428</v>
      </c>
      <c r="H100" s="59">
        <f>(G100*1.06409)</f>
        <v>2681.9825863610426</v>
      </c>
      <c r="I100" s="59">
        <v>2558.4940283447145</v>
      </c>
      <c r="J100" s="8">
        <f t="shared" si="44"/>
        <v>123.48855801632817</v>
      </c>
      <c r="K100" s="8">
        <f t="shared" si="47"/>
        <v>0.046043758316820185</v>
      </c>
      <c r="L100" s="15">
        <v>723743176992</v>
      </c>
      <c r="M100" s="32">
        <v>11265660034</v>
      </c>
      <c r="N100" s="42">
        <f>M100*1.06409</f>
        <v>11987676185.57906</v>
      </c>
      <c r="O100" s="31">
        <f t="shared" si="45"/>
        <v>863498186</v>
      </c>
      <c r="P100" s="33">
        <v>863498186</v>
      </c>
      <c r="Q100" s="10">
        <f t="shared" si="33"/>
        <v>2369.5634879657714</v>
      </c>
      <c r="R100" s="8">
        <f t="shared" si="46"/>
        <v>212.49840691671852</v>
      </c>
      <c r="S100" s="14">
        <f>(F100*1000000+M100)*1.06409</f>
        <v>25555887775.57906</v>
      </c>
      <c r="T100" s="10">
        <f t="shared" si="34"/>
        <v>5051.546074326814</v>
      </c>
      <c r="U100" s="2">
        <v>196738</v>
      </c>
      <c r="V100" s="15">
        <f t="shared" si="35"/>
        <v>196738000000</v>
      </c>
      <c r="W100" s="2">
        <v>34295</v>
      </c>
      <c r="X100" s="8">
        <f>W100*1.06409</f>
        <v>36492.96655</v>
      </c>
      <c r="Y100" s="17">
        <v>1</v>
      </c>
      <c r="Z100" s="17">
        <v>1</v>
      </c>
      <c r="AA100" s="2">
        <v>1</v>
      </c>
      <c r="AB100" s="2">
        <v>3</v>
      </c>
      <c r="AC100" s="2" t="s">
        <v>34</v>
      </c>
      <c r="AD100" s="2">
        <v>0</v>
      </c>
      <c r="AE100" s="4">
        <v>4</v>
      </c>
      <c r="AF100" s="24">
        <v>4</v>
      </c>
      <c r="AG100" s="4">
        <v>4.8</v>
      </c>
      <c r="AH100" s="81">
        <v>91.6</v>
      </c>
      <c r="AI100" s="4">
        <v>11.1</v>
      </c>
      <c r="AJ100" s="2">
        <v>0</v>
      </c>
      <c r="AK100" s="15">
        <v>53</v>
      </c>
    </row>
    <row r="101" spans="1:37" ht="12.75">
      <c r="A101" s="2">
        <v>2004</v>
      </c>
      <c r="B101" s="2" t="s">
        <v>6</v>
      </c>
      <c r="C101" s="15">
        <v>23</v>
      </c>
      <c r="D101" s="2">
        <v>1045472</v>
      </c>
      <c r="E101" s="63">
        <v>5094304</v>
      </c>
      <c r="F101" s="29">
        <v>12746</v>
      </c>
      <c r="G101" s="8">
        <f t="shared" si="32"/>
        <v>2502.0100881298013</v>
      </c>
      <c r="H101" s="59">
        <f>(G101*1.09429)</f>
        <v>2737.92461933956</v>
      </c>
      <c r="I101" s="59">
        <v>2681.9825863610426</v>
      </c>
      <c r="J101" s="8">
        <f t="shared" si="44"/>
        <v>55.942032978517545</v>
      </c>
      <c r="K101" s="8">
        <f t="shared" si="47"/>
        <v>0.020432276543834078</v>
      </c>
      <c r="L101" s="15">
        <v>817935848814</v>
      </c>
      <c r="M101" s="55">
        <v>12677805391</v>
      </c>
      <c r="N101" s="42">
        <f>M101*1.09429</f>
        <v>13873195661.31739</v>
      </c>
      <c r="O101" s="31">
        <f t="shared" si="45"/>
        <v>1412145357</v>
      </c>
      <c r="P101" s="33">
        <v>1412145357</v>
      </c>
      <c r="Q101" s="10">
        <f t="shared" si="33"/>
        <v>2723.2759688698184</v>
      </c>
      <c r="R101" s="8">
        <f t="shared" si="46"/>
        <v>353.71248090404697</v>
      </c>
      <c r="S101" s="14">
        <f>(F101*1000000+M101)*1.09429</f>
        <v>27821016001.31739</v>
      </c>
      <c r="T101" s="10">
        <f t="shared" si="34"/>
        <v>5461.200588209378</v>
      </c>
      <c r="U101" s="2">
        <v>204767</v>
      </c>
      <c r="V101" s="15">
        <f t="shared" si="35"/>
        <v>204767000000</v>
      </c>
      <c r="W101" s="2">
        <v>36163</v>
      </c>
      <c r="X101" s="8">
        <f>W101*1.09429</f>
        <v>39572.80927</v>
      </c>
      <c r="Y101" s="15">
        <v>0</v>
      </c>
      <c r="Z101" s="17">
        <v>1</v>
      </c>
      <c r="AA101" s="2">
        <v>1</v>
      </c>
      <c r="AB101" s="2">
        <v>1</v>
      </c>
      <c r="AC101" s="2" t="s">
        <v>34</v>
      </c>
      <c r="AD101" s="2">
        <v>0</v>
      </c>
      <c r="AE101" s="4">
        <v>3.8</v>
      </c>
      <c r="AF101" s="25">
        <v>4</v>
      </c>
      <c r="AG101" s="4">
        <v>4.6</v>
      </c>
      <c r="AH101" s="30">
        <v>92.3</v>
      </c>
      <c r="AI101" s="4">
        <v>11.2</v>
      </c>
      <c r="AJ101" s="2">
        <v>0</v>
      </c>
      <c r="AK101" s="15">
        <v>16</v>
      </c>
    </row>
    <row r="102" spans="1:37" ht="12.75">
      <c r="A102" s="2">
        <v>1995</v>
      </c>
      <c r="B102" s="2" t="s">
        <v>56</v>
      </c>
      <c r="C102" s="15">
        <v>25</v>
      </c>
      <c r="D102" s="2">
        <v>728105</v>
      </c>
      <c r="E102" s="2">
        <v>5324610</v>
      </c>
      <c r="F102" s="26">
        <v>8327</v>
      </c>
      <c r="G102" s="8">
        <f t="shared" si="32"/>
        <v>1563.8704055320484</v>
      </c>
      <c r="H102" s="59">
        <f>(G102*0.92115)</f>
        <v>1440.5592240558465</v>
      </c>
      <c r="L102" s="15">
        <v>583865200000</v>
      </c>
      <c r="M102" s="14">
        <v>3876000000</v>
      </c>
      <c r="N102" s="15">
        <f>M102*0.92115</f>
        <v>3570377400</v>
      </c>
      <c r="O102" s="26"/>
      <c r="Q102" s="10">
        <f t="shared" si="33"/>
        <v>670.5425186069966</v>
      </c>
      <c r="S102" s="14">
        <f>(F102*1000000+M102)*0.92115</f>
        <v>11240793450</v>
      </c>
      <c r="T102" s="10">
        <f t="shared" si="34"/>
        <v>2111.101742662843</v>
      </c>
      <c r="U102" s="10"/>
      <c r="V102" s="15">
        <f t="shared" si="35"/>
        <v>0</v>
      </c>
      <c r="W102" s="2">
        <v>21559</v>
      </c>
      <c r="X102" s="10">
        <f>W102*0.92115</f>
        <v>19859.07285</v>
      </c>
      <c r="Y102" s="15">
        <v>6</v>
      </c>
      <c r="AA102" s="2">
        <v>1</v>
      </c>
      <c r="AC102" s="2" t="s">
        <v>75</v>
      </c>
      <c r="AD102" s="2">
        <v>1</v>
      </c>
      <c r="AE102" s="20">
        <v>3.5833333333333335</v>
      </c>
      <c r="AF102" s="20">
        <v>4.666666666666667</v>
      </c>
      <c r="AG102" s="4">
        <v>4.7</v>
      </c>
      <c r="AH102" s="30">
        <v>82.2</v>
      </c>
      <c r="AI102" s="4">
        <v>9.8</v>
      </c>
      <c r="AJ102" s="2">
        <v>0</v>
      </c>
      <c r="AK102" s="15">
        <v>53</v>
      </c>
    </row>
    <row r="103" spans="1:37" ht="12.75">
      <c r="A103" s="2">
        <v>1996</v>
      </c>
      <c r="B103" s="2" t="s">
        <v>56</v>
      </c>
      <c r="C103" s="15">
        <v>25</v>
      </c>
      <c r="D103" s="5">
        <v>780107</v>
      </c>
      <c r="E103" s="2">
        <v>5367888</v>
      </c>
      <c r="F103" s="26">
        <v>10310</v>
      </c>
      <c r="G103" s="8">
        <f t="shared" si="32"/>
        <v>1920.680908394512</v>
      </c>
      <c r="H103" s="59">
        <f>(G103*0.93859)</f>
        <v>1802.7318938100052</v>
      </c>
      <c r="I103" s="59">
        <v>1440.5592240558465</v>
      </c>
      <c r="J103" s="8">
        <f aca="true" t="shared" si="48" ref="J103:J111">H103-H102</f>
        <v>362.17266975415873</v>
      </c>
      <c r="K103" s="8">
        <f>(H103-H102)/H102</f>
        <v>0.25141116290552334</v>
      </c>
      <c r="L103" s="14">
        <v>622827062949</v>
      </c>
      <c r="M103" s="38">
        <v>5404085912</v>
      </c>
      <c r="N103" s="15">
        <f>M103*0.93859</f>
        <v>5072220996.14408</v>
      </c>
      <c r="O103" s="26">
        <f aca="true" t="shared" si="49" ref="O103:O111">M103-M102</f>
        <v>1528085912</v>
      </c>
      <c r="P103" s="15">
        <v>1528085912</v>
      </c>
      <c r="Q103" s="10">
        <f t="shared" si="33"/>
        <v>944.9193046024955</v>
      </c>
      <c r="R103" s="8">
        <f aca="true" t="shared" si="50" ref="R103:R111">Q103-Q102</f>
        <v>274.37678599549884</v>
      </c>
      <c r="S103" s="14">
        <f>(F103*1000000+M103)*0.93859</f>
        <v>14749083896.144081</v>
      </c>
      <c r="T103" s="10">
        <f t="shared" si="34"/>
        <v>2747.651198412501</v>
      </c>
      <c r="U103" s="10"/>
      <c r="V103" s="15">
        <f t="shared" si="35"/>
        <v>0</v>
      </c>
      <c r="W103" s="2">
        <v>22548</v>
      </c>
      <c r="X103" s="10">
        <f>W103*0.93859</f>
        <v>21163.32732</v>
      </c>
      <c r="Y103" s="15">
        <v>6</v>
      </c>
      <c r="Z103" s="15">
        <v>6</v>
      </c>
      <c r="AA103" s="2">
        <v>1</v>
      </c>
      <c r="AB103" s="2">
        <v>1</v>
      </c>
      <c r="AC103" s="2" t="s">
        <v>75</v>
      </c>
      <c r="AD103" s="2">
        <v>1</v>
      </c>
      <c r="AE103" s="20">
        <v>3.5833333333333335</v>
      </c>
      <c r="AF103" s="20">
        <v>4.5</v>
      </c>
      <c r="AG103" s="4">
        <v>4.7</v>
      </c>
      <c r="AH103" s="30">
        <v>83.9</v>
      </c>
      <c r="AI103" s="4">
        <v>9.8</v>
      </c>
      <c r="AJ103" s="2">
        <v>0</v>
      </c>
      <c r="AK103" s="15">
        <v>53</v>
      </c>
    </row>
    <row r="104" spans="1:37" ht="12.75">
      <c r="A104" s="2">
        <v>1997</v>
      </c>
      <c r="B104" s="2" t="s">
        <v>56</v>
      </c>
      <c r="C104" s="15">
        <v>25</v>
      </c>
      <c r="D104" s="2">
        <v>809459</v>
      </c>
      <c r="E104" s="35">
        <v>5407113</v>
      </c>
      <c r="F104" s="29">
        <v>11027</v>
      </c>
      <c r="G104" s="8">
        <f t="shared" si="32"/>
        <v>2039.35075889851</v>
      </c>
      <c r="H104" s="59">
        <f>(G104*0.95415)</f>
        <v>1945.8465266030134</v>
      </c>
      <c r="I104" s="59">
        <v>1802.7318938100052</v>
      </c>
      <c r="J104" s="8">
        <f t="shared" si="48"/>
        <v>143.11463279300824</v>
      </c>
      <c r="K104" s="8">
        <f aca="true" t="shared" si="51" ref="K104:K111">(H104-H103)/H103</f>
        <v>0.07938764121521194</v>
      </c>
      <c r="L104" s="15">
        <v>687597998554</v>
      </c>
      <c r="M104" s="14">
        <v>6724361563</v>
      </c>
      <c r="N104" s="32">
        <f>M104*0.95415</f>
        <v>6416049585.336451</v>
      </c>
      <c r="O104" s="26">
        <f t="shared" si="49"/>
        <v>1320275651</v>
      </c>
      <c r="P104" s="15">
        <v>1320275651</v>
      </c>
      <c r="Q104" s="10">
        <f t="shared" si="33"/>
        <v>1186.5943222078863</v>
      </c>
      <c r="R104" s="8">
        <f t="shared" si="50"/>
        <v>241.67501760539085</v>
      </c>
      <c r="S104" s="14">
        <f>(F104*1000000+M104)*0.95415</f>
        <v>16937461635.33645</v>
      </c>
      <c r="T104" s="10">
        <f t="shared" si="34"/>
        <v>3132.4408488108998</v>
      </c>
      <c r="U104" s="2">
        <v>168205</v>
      </c>
      <c r="V104" s="15">
        <f t="shared" si="35"/>
        <v>168205000000</v>
      </c>
      <c r="W104" s="2">
        <v>23716</v>
      </c>
      <c r="X104" s="8">
        <f>W104*0.95415</f>
        <v>22628.6214</v>
      </c>
      <c r="Y104" s="17">
        <v>8</v>
      </c>
      <c r="Z104" s="15">
        <v>6</v>
      </c>
      <c r="AA104" s="2">
        <v>2</v>
      </c>
      <c r="AB104" s="2">
        <v>1</v>
      </c>
      <c r="AC104" s="2" t="s">
        <v>75</v>
      </c>
      <c r="AD104" s="2">
        <v>1</v>
      </c>
      <c r="AE104" s="12">
        <v>3.5833333333333335</v>
      </c>
      <c r="AF104" s="20">
        <v>4.333333333333333</v>
      </c>
      <c r="AG104" s="4">
        <v>4.3</v>
      </c>
      <c r="AH104" s="30">
        <v>80.1</v>
      </c>
      <c r="AI104" s="4">
        <v>9.8</v>
      </c>
      <c r="AJ104" s="2">
        <v>0</v>
      </c>
      <c r="AK104" s="15">
        <v>53</v>
      </c>
    </row>
    <row r="105" spans="1:37" ht="12.75">
      <c r="A105" s="2">
        <v>1998</v>
      </c>
      <c r="B105" s="2" t="s">
        <v>56</v>
      </c>
      <c r="C105" s="15">
        <v>25</v>
      </c>
      <c r="D105" s="2">
        <v>921840</v>
      </c>
      <c r="E105" s="35">
        <v>5437562</v>
      </c>
      <c r="F105" s="52">
        <v>13838</v>
      </c>
      <c r="G105" s="8">
        <f t="shared" si="32"/>
        <v>2544.8905226276042</v>
      </c>
      <c r="H105" s="59">
        <f>(G105*0.96475)</f>
        <v>2455.1831317049814</v>
      </c>
      <c r="I105" s="59">
        <v>1945.8465266030134</v>
      </c>
      <c r="J105" s="8">
        <f t="shared" si="48"/>
        <v>509.33660510196796</v>
      </c>
      <c r="K105" s="8">
        <f t="shared" si="51"/>
        <v>0.2617557952996164</v>
      </c>
      <c r="L105" s="15">
        <v>680474247508</v>
      </c>
      <c r="M105" s="71">
        <v>5762218795</v>
      </c>
      <c r="N105" s="40">
        <f>M105*0.96475</f>
        <v>5559100582.47625</v>
      </c>
      <c r="O105" s="26">
        <f t="shared" si="49"/>
        <v>-962142768</v>
      </c>
      <c r="P105" s="15">
        <v>-962142768</v>
      </c>
      <c r="Q105" s="10">
        <f t="shared" si="33"/>
        <v>1022.3516683536205</v>
      </c>
      <c r="R105" s="8">
        <f t="shared" si="50"/>
        <v>-164.24265385426577</v>
      </c>
      <c r="S105" s="14">
        <f>(F105*1000000+M105)*0.96475</f>
        <v>18909311082.47625</v>
      </c>
      <c r="T105" s="10">
        <f t="shared" si="34"/>
        <v>3477.534800058602</v>
      </c>
      <c r="U105" s="2">
        <v>171653</v>
      </c>
      <c r="V105" s="15">
        <f t="shared" si="35"/>
        <v>171653000000</v>
      </c>
      <c r="W105" s="2">
        <v>24923</v>
      </c>
      <c r="X105" s="8">
        <f>W105*0.96475</f>
        <v>24044.46425</v>
      </c>
      <c r="Y105" s="17">
        <v>8</v>
      </c>
      <c r="Z105" s="17">
        <v>8</v>
      </c>
      <c r="AA105" s="2">
        <v>2</v>
      </c>
      <c r="AB105" s="2">
        <v>2</v>
      </c>
      <c r="AC105" s="2" t="s">
        <v>75</v>
      </c>
      <c r="AD105" s="2">
        <v>1</v>
      </c>
      <c r="AE105" s="23">
        <v>3.5</v>
      </c>
      <c r="AF105" s="23">
        <v>4.25</v>
      </c>
      <c r="AG105" s="4">
        <v>4</v>
      </c>
      <c r="AH105" s="30">
        <v>82.9</v>
      </c>
      <c r="AI105" s="4">
        <v>10</v>
      </c>
      <c r="AJ105" s="2">
        <v>0</v>
      </c>
      <c r="AK105" s="15">
        <v>53</v>
      </c>
    </row>
    <row r="106" spans="1:37" ht="12.75">
      <c r="A106" s="2">
        <v>1999</v>
      </c>
      <c r="B106" s="2" t="s">
        <v>56</v>
      </c>
      <c r="C106" s="15">
        <v>25</v>
      </c>
      <c r="D106" s="2">
        <v>977547</v>
      </c>
      <c r="E106" s="35">
        <v>5468338</v>
      </c>
      <c r="F106" s="29">
        <v>15360</v>
      </c>
      <c r="G106" s="8">
        <f t="shared" si="32"/>
        <v>2808.897328585029</v>
      </c>
      <c r="H106" s="59">
        <f>(G106*0.97868)</f>
        <v>2749.011637539596</v>
      </c>
      <c r="I106" s="59">
        <v>2455.1831317049814</v>
      </c>
      <c r="J106" s="8">
        <f t="shared" si="48"/>
        <v>293.8285058346146</v>
      </c>
      <c r="K106" s="8">
        <f t="shared" si="51"/>
        <v>0.11967681841743831</v>
      </c>
      <c r="L106" s="15">
        <v>692820620412</v>
      </c>
      <c r="M106" s="38">
        <v>6058992437</v>
      </c>
      <c r="N106" s="41">
        <f>M106*0.97868</f>
        <v>5929814718.24316</v>
      </c>
      <c r="O106" s="26">
        <f t="shared" si="49"/>
        <v>296773642</v>
      </c>
      <c r="P106" s="15">
        <v>296773642</v>
      </c>
      <c r="Q106" s="10">
        <f t="shared" si="33"/>
        <v>1084.3906719451431</v>
      </c>
      <c r="R106" s="8">
        <f t="shared" si="50"/>
        <v>62.0390035915226</v>
      </c>
      <c r="S106" s="14">
        <f>(F106*1000000+M106)*0.97868</f>
        <v>20962339518.24316</v>
      </c>
      <c r="T106" s="10">
        <f t="shared" si="34"/>
        <v>3833.402309484739</v>
      </c>
      <c r="U106" s="2">
        <v>172930</v>
      </c>
      <c r="V106" s="15">
        <f t="shared" si="35"/>
        <v>172930000000</v>
      </c>
      <c r="W106" s="2">
        <v>25697</v>
      </c>
      <c r="X106" s="8">
        <f>W106*0.97868</f>
        <v>25149.13996</v>
      </c>
      <c r="Y106" s="17">
        <v>9</v>
      </c>
      <c r="Z106" s="17">
        <v>8</v>
      </c>
      <c r="AA106" s="2">
        <v>1</v>
      </c>
      <c r="AB106" s="2">
        <v>2</v>
      </c>
      <c r="AC106" s="2" t="s">
        <v>75</v>
      </c>
      <c r="AD106" s="2">
        <v>1</v>
      </c>
      <c r="AE106" s="12">
        <v>3.5</v>
      </c>
      <c r="AF106" s="12">
        <v>4.333333333333333</v>
      </c>
      <c r="AG106" s="4">
        <v>3.1</v>
      </c>
      <c r="AH106" s="30">
        <v>85</v>
      </c>
      <c r="AI106" s="4">
        <v>9.8</v>
      </c>
      <c r="AJ106" s="2">
        <v>0</v>
      </c>
      <c r="AK106" s="15">
        <v>19</v>
      </c>
    </row>
    <row r="107" spans="1:37" ht="12.75">
      <c r="A107" s="2">
        <v>2000</v>
      </c>
      <c r="B107" s="2" t="s">
        <v>56</v>
      </c>
      <c r="C107" s="15">
        <v>25</v>
      </c>
      <c r="D107" s="2">
        <v>1067178</v>
      </c>
      <c r="E107" s="36">
        <v>5606532</v>
      </c>
      <c r="F107" s="72">
        <v>15773</v>
      </c>
      <c r="G107" s="8">
        <f t="shared" si="32"/>
        <v>2813.325599497158</v>
      </c>
      <c r="H107" s="59">
        <f>(G107*1)</f>
        <v>2813.325599497158</v>
      </c>
      <c r="I107" s="59">
        <v>2749.011637539596</v>
      </c>
      <c r="J107" s="8">
        <f t="shared" si="48"/>
        <v>64.31396195756179</v>
      </c>
      <c r="K107" s="8">
        <f t="shared" si="51"/>
        <v>0.0233953036354272</v>
      </c>
      <c r="L107" s="15">
        <v>780418627647</v>
      </c>
      <c r="M107" s="80">
        <v>6497147453</v>
      </c>
      <c r="N107" s="42">
        <f>M107*1</f>
        <v>6497147453</v>
      </c>
      <c r="O107" s="26">
        <f t="shared" si="49"/>
        <v>438155016</v>
      </c>
      <c r="P107" s="15">
        <v>4243509490</v>
      </c>
      <c r="Q107" s="10">
        <f t="shared" si="33"/>
        <v>1158.8531828588511</v>
      </c>
      <c r="R107" s="8">
        <f t="shared" si="50"/>
        <v>74.462510913708</v>
      </c>
      <c r="S107" s="14">
        <f>(F107*1000000+M107)*1</f>
        <v>22270147453</v>
      </c>
      <c r="T107" s="10">
        <f t="shared" si="34"/>
        <v>3972.178782356009</v>
      </c>
      <c r="U107" s="2">
        <v>176708</v>
      </c>
      <c r="V107" s="15">
        <f t="shared" si="35"/>
        <v>176708000000</v>
      </c>
      <c r="W107" s="2">
        <v>27240</v>
      </c>
      <c r="X107" s="8">
        <f>W107*1</f>
        <v>27240</v>
      </c>
      <c r="Y107" s="17">
        <v>11</v>
      </c>
      <c r="Z107" s="17">
        <v>9</v>
      </c>
      <c r="AA107" s="2">
        <v>0</v>
      </c>
      <c r="AB107" s="2">
        <v>1</v>
      </c>
      <c r="AC107" s="2" t="s">
        <v>75</v>
      </c>
      <c r="AD107" s="2">
        <v>1</v>
      </c>
      <c r="AE107" s="4">
        <v>3.4</v>
      </c>
      <c r="AF107" s="12">
        <v>3.6666666666666665</v>
      </c>
      <c r="AG107" s="4">
        <v>3.3</v>
      </c>
      <c r="AH107" s="30">
        <v>86.6</v>
      </c>
      <c r="AI107" s="4">
        <v>9.8</v>
      </c>
      <c r="AJ107" s="2">
        <v>0</v>
      </c>
      <c r="AK107" s="15">
        <v>21</v>
      </c>
    </row>
    <row r="108" spans="1:37" ht="12.75">
      <c r="A108" s="2">
        <v>2001</v>
      </c>
      <c r="B108" s="2" t="s">
        <v>56</v>
      </c>
      <c r="C108" s="15">
        <v>25</v>
      </c>
      <c r="D108" s="2">
        <v>1017352</v>
      </c>
      <c r="E108" s="36">
        <v>5643232</v>
      </c>
      <c r="F108" s="72">
        <v>14918</v>
      </c>
      <c r="G108" s="8">
        <f t="shared" si="32"/>
        <v>2643.5205924548204</v>
      </c>
      <c r="H108" s="59">
        <f>(G108*1.02402)</f>
        <v>2707.017957085585</v>
      </c>
      <c r="I108" s="59">
        <v>2813.325599497158</v>
      </c>
      <c r="J108" s="8">
        <f t="shared" si="48"/>
        <v>-106.30764241157294</v>
      </c>
      <c r="K108" s="8">
        <f t="shared" si="51"/>
        <v>-0.037787180563306974</v>
      </c>
      <c r="L108" s="15">
        <v>731025906239</v>
      </c>
      <c r="M108" s="55">
        <v>6173043220</v>
      </c>
      <c r="N108" s="42">
        <f>M108*1.02402</f>
        <v>6321319718.1444</v>
      </c>
      <c r="O108" s="26">
        <f t="shared" si="49"/>
        <v>-324104233</v>
      </c>
      <c r="P108" s="15">
        <v>-4129458707</v>
      </c>
      <c r="Q108" s="10">
        <f t="shared" si="33"/>
        <v>1120.1594614831358</v>
      </c>
      <c r="R108" s="8">
        <f t="shared" si="50"/>
        <v>-38.69372137571531</v>
      </c>
      <c r="S108" s="14">
        <f>(F108*1000000+M108)*1.02402</f>
        <v>21597650078.144398</v>
      </c>
      <c r="T108" s="10">
        <f t="shared" si="34"/>
        <v>3827.177418568721</v>
      </c>
      <c r="U108" s="2">
        <v>177810</v>
      </c>
      <c r="V108" s="15">
        <f t="shared" si="35"/>
        <v>177810000000</v>
      </c>
      <c r="W108" s="2">
        <v>27810</v>
      </c>
      <c r="X108" s="8">
        <f>W108*1.02402</f>
        <v>28477.996199999998</v>
      </c>
      <c r="Y108" s="17">
        <v>10</v>
      </c>
      <c r="Z108" s="17">
        <v>11</v>
      </c>
      <c r="AA108" s="2">
        <v>1</v>
      </c>
      <c r="AB108" s="2">
        <v>0</v>
      </c>
      <c r="AC108" s="2" t="s">
        <v>76</v>
      </c>
      <c r="AD108" s="2">
        <v>1</v>
      </c>
      <c r="AE108" s="4">
        <v>3.4</v>
      </c>
      <c r="AF108" s="12">
        <v>4</v>
      </c>
      <c r="AG108" s="4">
        <v>4.5</v>
      </c>
      <c r="AH108" s="30">
        <v>88.2</v>
      </c>
      <c r="AI108" s="4">
        <v>9.9</v>
      </c>
      <c r="AJ108" s="2">
        <v>0</v>
      </c>
      <c r="AK108" s="15">
        <v>23</v>
      </c>
    </row>
    <row r="109" spans="1:37" ht="12.75">
      <c r="A109" s="2">
        <v>2002</v>
      </c>
      <c r="B109" s="2" t="s">
        <v>56</v>
      </c>
      <c r="C109" s="15">
        <v>25</v>
      </c>
      <c r="D109" s="2">
        <v>1014572</v>
      </c>
      <c r="E109" s="36">
        <v>5680259</v>
      </c>
      <c r="F109" s="46">
        <v>15170</v>
      </c>
      <c r="G109" s="8">
        <f t="shared" si="32"/>
        <v>2670.6528698779402</v>
      </c>
      <c r="H109" s="59">
        <f>(G109*1.04193)</f>
        <v>2782.6333447119223</v>
      </c>
      <c r="I109" s="59">
        <v>2707.017957085585</v>
      </c>
      <c r="J109" s="8">
        <f t="shared" si="48"/>
        <v>75.61538762633745</v>
      </c>
      <c r="K109" s="8">
        <f t="shared" si="51"/>
        <v>0.027933094211072793</v>
      </c>
      <c r="L109" s="15">
        <v>693257299708</v>
      </c>
      <c r="M109" s="39">
        <v>6790778019</v>
      </c>
      <c r="N109" s="42">
        <f>M109*1.04193</f>
        <v>7075515341.33667</v>
      </c>
      <c r="O109" s="26">
        <f t="shared" si="49"/>
        <v>617734799</v>
      </c>
      <c r="P109" s="15">
        <v>617734799</v>
      </c>
      <c r="Q109" s="10">
        <f t="shared" si="33"/>
        <v>1245.632521569293</v>
      </c>
      <c r="R109" s="8">
        <f t="shared" si="50"/>
        <v>125.47306008615715</v>
      </c>
      <c r="S109" s="14">
        <f>(F109*1000000+M109)*1.04193</f>
        <v>22881593441.33667</v>
      </c>
      <c r="T109" s="10">
        <f t="shared" si="34"/>
        <v>4028.2658662812155</v>
      </c>
      <c r="U109" s="2">
        <v>179918</v>
      </c>
      <c r="V109" s="15">
        <f t="shared" si="35"/>
        <v>179918000000</v>
      </c>
      <c r="W109" s="2">
        <v>28362</v>
      </c>
      <c r="X109" s="8">
        <f>W109*1.04193</f>
        <v>29551.218660000002</v>
      </c>
      <c r="Y109" s="17">
        <v>8</v>
      </c>
      <c r="Z109" s="17">
        <v>10</v>
      </c>
      <c r="AA109" s="2">
        <v>2</v>
      </c>
      <c r="AB109" s="2">
        <v>1</v>
      </c>
      <c r="AC109" s="2" t="s">
        <v>76</v>
      </c>
      <c r="AD109" s="2">
        <v>1</v>
      </c>
      <c r="AE109" s="4">
        <v>3.3</v>
      </c>
      <c r="AF109" s="12">
        <v>2.6666666666666665</v>
      </c>
      <c r="AG109" s="4">
        <v>5.2</v>
      </c>
      <c r="AH109" s="81">
        <v>88.1</v>
      </c>
      <c r="AI109" s="4">
        <v>9.7</v>
      </c>
      <c r="AJ109" s="2">
        <v>0</v>
      </c>
      <c r="AK109" s="15">
        <v>18</v>
      </c>
    </row>
    <row r="110" spans="1:37" ht="12.75">
      <c r="A110" s="2">
        <v>2003</v>
      </c>
      <c r="B110" s="2" t="s">
        <v>56</v>
      </c>
      <c r="C110" s="15">
        <v>25</v>
      </c>
      <c r="D110" s="2">
        <v>1017105</v>
      </c>
      <c r="E110" s="36">
        <v>5712355</v>
      </c>
      <c r="F110" s="47">
        <v>15063</v>
      </c>
      <c r="G110" s="8">
        <f t="shared" si="32"/>
        <v>2636.9159479759223</v>
      </c>
      <c r="H110" s="59">
        <f>(G110*1.06409)</f>
        <v>2805.915891081699</v>
      </c>
      <c r="I110" s="59">
        <v>2782.6333447119223</v>
      </c>
      <c r="J110" s="8">
        <f t="shared" si="48"/>
        <v>23.28254636977681</v>
      </c>
      <c r="K110" s="8">
        <f t="shared" si="51"/>
        <v>0.00836709098380591</v>
      </c>
      <c r="L110" s="15">
        <v>723743176992</v>
      </c>
      <c r="M110" s="55">
        <v>7233937387</v>
      </c>
      <c r="N110" s="42">
        <f>M110*1.06409</f>
        <v>7697560434.13283</v>
      </c>
      <c r="O110" s="26">
        <f t="shared" si="49"/>
        <v>443159368</v>
      </c>
      <c r="P110" s="15">
        <v>443159368</v>
      </c>
      <c r="Q110" s="10">
        <f t="shared" si="33"/>
        <v>1347.528372121976</v>
      </c>
      <c r="R110" s="8">
        <f t="shared" si="50"/>
        <v>101.89585055268299</v>
      </c>
      <c r="S110" s="14">
        <f>(F110*1000000+M110)*1.06409</f>
        <v>23725948104.132828</v>
      </c>
      <c r="T110" s="10">
        <f t="shared" si="34"/>
        <v>4153.444263203675</v>
      </c>
      <c r="U110" s="2">
        <v>183237</v>
      </c>
      <c r="V110" s="15">
        <f t="shared" si="35"/>
        <v>183237000000</v>
      </c>
      <c r="W110" s="2">
        <v>29082</v>
      </c>
      <c r="X110" s="8">
        <f>W110*1.06409</f>
        <v>30945.86538</v>
      </c>
      <c r="Y110" s="17">
        <v>7</v>
      </c>
      <c r="Z110" s="17">
        <v>8</v>
      </c>
      <c r="AA110" s="2">
        <v>0</v>
      </c>
      <c r="AB110" s="2">
        <v>2</v>
      </c>
      <c r="AC110" s="2" t="s">
        <v>76</v>
      </c>
      <c r="AD110" s="2">
        <v>1</v>
      </c>
      <c r="AE110" s="4">
        <v>3.2</v>
      </c>
      <c r="AF110" s="24">
        <v>3.25</v>
      </c>
      <c r="AG110" s="4">
        <v>5.6</v>
      </c>
      <c r="AH110" s="81">
        <v>88.3</v>
      </c>
      <c r="AI110" s="4">
        <v>9.5</v>
      </c>
      <c r="AJ110" s="2">
        <v>0</v>
      </c>
      <c r="AK110" s="15">
        <v>23</v>
      </c>
    </row>
    <row r="111" spans="1:37" ht="12.75">
      <c r="A111" s="2">
        <v>2004</v>
      </c>
      <c r="B111" s="2" t="s">
        <v>56</v>
      </c>
      <c r="C111" s="15">
        <v>25</v>
      </c>
      <c r="D111" s="2">
        <v>1045472</v>
      </c>
      <c r="E111" s="63">
        <v>5752861</v>
      </c>
      <c r="F111" s="47">
        <v>16580</v>
      </c>
      <c r="G111" s="8">
        <f t="shared" si="32"/>
        <v>2882.0442558928507</v>
      </c>
      <c r="H111" s="59">
        <f>(G111*1.09429)</f>
        <v>3153.7922087809875</v>
      </c>
      <c r="I111" s="59">
        <v>2805.915891081699</v>
      </c>
      <c r="J111" s="8">
        <f t="shared" si="48"/>
        <v>347.8763176992884</v>
      </c>
      <c r="K111" s="8">
        <f t="shared" si="51"/>
        <v>0.12397959568388195</v>
      </c>
      <c r="L111" s="15">
        <v>817935848814</v>
      </c>
      <c r="M111" s="32">
        <v>8997288404</v>
      </c>
      <c r="N111" s="42">
        <f>M111*1.09429</f>
        <v>9845642727.61316</v>
      </c>
      <c r="O111" s="26">
        <f t="shared" si="49"/>
        <v>1763351017</v>
      </c>
      <c r="P111" s="15">
        <v>1763351017</v>
      </c>
      <c r="Q111" s="10">
        <f t="shared" si="33"/>
        <v>1711.4341416580653</v>
      </c>
      <c r="R111" s="8">
        <f t="shared" si="50"/>
        <v>363.90576953608934</v>
      </c>
      <c r="S111" s="14">
        <f>(F111*1000000+M111)*1.09429</f>
        <v>27988970927.61316</v>
      </c>
      <c r="T111" s="10">
        <f t="shared" si="34"/>
        <v>4865.226350439053</v>
      </c>
      <c r="U111" s="2">
        <v>186579</v>
      </c>
      <c r="V111" s="15">
        <f t="shared" si="35"/>
        <v>186579000000</v>
      </c>
      <c r="W111" s="2">
        <v>30081</v>
      </c>
      <c r="X111" s="8">
        <f>W111*1.09429</f>
        <v>32917.33749</v>
      </c>
      <c r="Y111" s="17">
        <v>6</v>
      </c>
      <c r="Z111" s="17">
        <v>7</v>
      </c>
      <c r="AA111" s="2">
        <v>1</v>
      </c>
      <c r="AB111" s="2">
        <v>0</v>
      </c>
      <c r="AC111" s="2" t="s">
        <v>76</v>
      </c>
      <c r="AD111" s="2">
        <v>1</v>
      </c>
      <c r="AE111" s="4">
        <v>3.3</v>
      </c>
      <c r="AF111" s="25">
        <v>2.5</v>
      </c>
      <c r="AG111" s="4">
        <v>5.8</v>
      </c>
      <c r="AH111" s="30">
        <v>87.9</v>
      </c>
      <c r="AI111" s="4">
        <v>9.6</v>
      </c>
      <c r="AJ111" s="2">
        <v>0</v>
      </c>
      <c r="AK111" s="15">
        <v>24</v>
      </c>
    </row>
    <row r="112" spans="1:37" ht="12.75">
      <c r="A112" s="2">
        <v>1995</v>
      </c>
      <c r="B112" s="2" t="s">
        <v>7</v>
      </c>
      <c r="C112" s="15">
        <v>27</v>
      </c>
      <c r="D112" s="2">
        <v>728105</v>
      </c>
      <c r="E112" s="2">
        <v>1635142</v>
      </c>
      <c r="F112" s="26">
        <v>1320</v>
      </c>
      <c r="G112" s="8">
        <f t="shared" si="32"/>
        <v>807.2693380758368</v>
      </c>
      <c r="H112" s="59">
        <f>(G112*0.92115)</f>
        <v>743.6161507685571</v>
      </c>
      <c r="L112" s="15">
        <v>583865200000</v>
      </c>
      <c r="M112" s="14">
        <v>1758800000</v>
      </c>
      <c r="N112" s="15">
        <f>M112*0.92115</f>
        <v>1620118620</v>
      </c>
      <c r="O112" s="26"/>
      <c r="Q112" s="10">
        <f t="shared" si="33"/>
        <v>990.8121863422259</v>
      </c>
      <c r="S112" s="14">
        <f>(F112*1000000+M112)*0.92115</f>
        <v>2836036620</v>
      </c>
      <c r="T112" s="10">
        <f t="shared" si="34"/>
        <v>1734.428337110783</v>
      </c>
      <c r="U112" s="10"/>
      <c r="V112" s="15">
        <f t="shared" si="35"/>
        <v>0</v>
      </c>
      <c r="W112" s="2">
        <v>21730</v>
      </c>
      <c r="X112" s="10">
        <f>W112*0.92115</f>
        <v>20016.589500000002</v>
      </c>
      <c r="Y112" s="15">
        <v>0</v>
      </c>
      <c r="Z112" s="17"/>
      <c r="AA112" s="2">
        <v>1</v>
      </c>
      <c r="AC112" s="2" t="s">
        <v>35</v>
      </c>
      <c r="AD112" s="2">
        <v>1</v>
      </c>
      <c r="AE112" s="20">
        <v>3.6666666666666665</v>
      </c>
      <c r="AF112" s="20">
        <v>3.5</v>
      </c>
      <c r="AG112" s="4">
        <v>2.6</v>
      </c>
      <c r="AH112" s="30">
        <v>89.1</v>
      </c>
      <c r="AI112" s="4">
        <v>11.1</v>
      </c>
      <c r="AJ112" s="2">
        <v>1</v>
      </c>
      <c r="AK112" s="15">
        <v>53</v>
      </c>
    </row>
    <row r="113" spans="1:37" ht="12.75">
      <c r="A113" s="2">
        <v>1996</v>
      </c>
      <c r="B113" s="2" t="s">
        <v>7</v>
      </c>
      <c r="C113" s="15">
        <v>27</v>
      </c>
      <c r="D113" s="5">
        <v>780107</v>
      </c>
      <c r="E113" s="2">
        <v>1647657</v>
      </c>
      <c r="F113" s="26">
        <v>1791</v>
      </c>
      <c r="G113" s="8">
        <f t="shared" si="32"/>
        <v>1086.9980827320248</v>
      </c>
      <c r="H113" s="59">
        <f>(G113*0.93859)</f>
        <v>1020.2455304714513</v>
      </c>
      <c r="I113" s="59">
        <v>743.6161507685571</v>
      </c>
      <c r="J113" s="8">
        <f aca="true" t="shared" si="52" ref="J113:J121">H113-H112</f>
        <v>276.6293797028942</v>
      </c>
      <c r="K113" s="8">
        <f>(H113-H112)/H112</f>
        <v>0.37200560990638337</v>
      </c>
      <c r="L113" s="14">
        <v>622827062949</v>
      </c>
      <c r="M113" s="14">
        <v>1906706108</v>
      </c>
      <c r="N113" s="15">
        <f>M113*0.93859</f>
        <v>1789615285.90772</v>
      </c>
      <c r="O113" s="26">
        <f aca="true" t="shared" si="53" ref="O113:O121">M113-M112</f>
        <v>147906108</v>
      </c>
      <c r="P113" s="15">
        <v>147906108</v>
      </c>
      <c r="Q113" s="10">
        <f t="shared" si="33"/>
        <v>1086.1576686820863</v>
      </c>
      <c r="R113" s="8">
        <f aca="true" t="shared" si="54" ref="R113:R121">Q113-Q112</f>
        <v>95.34548233986038</v>
      </c>
      <c r="S113" s="14">
        <f>(F113*1000000+M113)*0.93859</f>
        <v>3470629975.90772</v>
      </c>
      <c r="T113" s="10">
        <f t="shared" si="34"/>
        <v>2106.4031991535376</v>
      </c>
      <c r="U113" s="10"/>
      <c r="V113" s="15">
        <f t="shared" si="35"/>
        <v>0</v>
      </c>
      <c r="W113" s="2">
        <v>23530</v>
      </c>
      <c r="X113" s="10">
        <f>W113*0.93859</f>
        <v>22085.0227</v>
      </c>
      <c r="Y113" s="15">
        <v>0</v>
      </c>
      <c r="Z113" s="15">
        <v>0</v>
      </c>
      <c r="AA113" s="2">
        <v>0</v>
      </c>
      <c r="AB113" s="2">
        <v>1</v>
      </c>
      <c r="AC113" s="2" t="s">
        <v>35</v>
      </c>
      <c r="AD113" s="2">
        <v>1</v>
      </c>
      <c r="AE113" s="20">
        <v>3.6666666666666665</v>
      </c>
      <c r="AF113" s="20">
        <v>3.5</v>
      </c>
      <c r="AG113" s="4">
        <v>2.8</v>
      </c>
      <c r="AH113" s="30">
        <v>87.4</v>
      </c>
      <c r="AI113" s="4">
        <v>10.9</v>
      </c>
      <c r="AJ113" s="2">
        <v>1</v>
      </c>
      <c r="AK113" s="15">
        <v>53</v>
      </c>
    </row>
    <row r="114" spans="1:37" ht="12.75">
      <c r="A114" s="2">
        <v>1997</v>
      </c>
      <c r="B114" s="2" t="s">
        <v>7</v>
      </c>
      <c r="C114" s="15">
        <v>27</v>
      </c>
      <c r="D114" s="2">
        <v>809459</v>
      </c>
      <c r="E114" s="2">
        <v>1656042</v>
      </c>
      <c r="F114" s="26">
        <v>2007</v>
      </c>
      <c r="G114" s="8">
        <f t="shared" si="32"/>
        <v>1211.925784490973</v>
      </c>
      <c r="H114" s="59">
        <f>(G114*0.95415)</f>
        <v>1156.358987272062</v>
      </c>
      <c r="I114" s="59">
        <v>1020.2455304714513</v>
      </c>
      <c r="J114" s="8">
        <f t="shared" si="52"/>
        <v>136.11345680061072</v>
      </c>
      <c r="K114" s="8">
        <f aca="true" t="shared" si="55" ref="K114:K121">(H114-H113)/H113</f>
        <v>0.13341245095944038</v>
      </c>
      <c r="L114" s="15">
        <v>687597998554</v>
      </c>
      <c r="M114" s="14">
        <v>1971444503</v>
      </c>
      <c r="N114" s="32">
        <f>M114*0.95415</f>
        <v>1881053772.53745</v>
      </c>
      <c r="O114" s="26">
        <f t="shared" si="53"/>
        <v>64738395</v>
      </c>
      <c r="P114" s="15">
        <v>64738395</v>
      </c>
      <c r="Q114" s="10">
        <f t="shared" si="33"/>
        <v>1135.8732281774558</v>
      </c>
      <c r="R114" s="8">
        <f t="shared" si="54"/>
        <v>49.71555949536946</v>
      </c>
      <c r="S114" s="14">
        <f>(F114*1000000+M114)*0.95415</f>
        <v>3796032822.5374503</v>
      </c>
      <c r="T114" s="10">
        <f t="shared" si="34"/>
        <v>2292.2322154495178</v>
      </c>
      <c r="U114" s="2">
        <v>52781</v>
      </c>
      <c r="V114" s="15">
        <f t="shared" si="35"/>
        <v>52781000000</v>
      </c>
      <c r="W114" s="2">
        <v>24061</v>
      </c>
      <c r="X114" s="8">
        <f>W114*0.95415</f>
        <v>22957.80315</v>
      </c>
      <c r="Y114" s="15">
        <v>0</v>
      </c>
      <c r="Z114" s="15">
        <v>0</v>
      </c>
      <c r="AA114" s="2">
        <v>3</v>
      </c>
      <c r="AB114" s="2">
        <v>0</v>
      </c>
      <c r="AC114" s="2" t="s">
        <v>35</v>
      </c>
      <c r="AD114" s="2">
        <v>1</v>
      </c>
      <c r="AE114" s="12">
        <v>3.6666666666666665</v>
      </c>
      <c r="AF114" s="20">
        <v>2.3333333333333335</v>
      </c>
      <c r="AG114" s="4">
        <v>2.4</v>
      </c>
      <c r="AH114" s="30">
        <v>86</v>
      </c>
      <c r="AI114" s="4">
        <v>10.9</v>
      </c>
      <c r="AJ114" s="2">
        <v>1</v>
      </c>
      <c r="AK114" s="15">
        <v>53</v>
      </c>
    </row>
    <row r="115" spans="1:37" ht="12.75">
      <c r="A115" s="2">
        <v>1998</v>
      </c>
      <c r="B115" s="2" t="s">
        <v>7</v>
      </c>
      <c r="C115" s="15">
        <v>27</v>
      </c>
      <c r="D115" s="2">
        <v>921840</v>
      </c>
      <c r="E115" s="2">
        <v>1660772</v>
      </c>
      <c r="F115" s="26">
        <v>2263</v>
      </c>
      <c r="G115" s="8">
        <f t="shared" si="32"/>
        <v>1362.61931198262</v>
      </c>
      <c r="H115" s="59">
        <f>(G115*0.96475)</f>
        <v>1314.5869812352328</v>
      </c>
      <c r="I115" s="59">
        <v>1156.358987272062</v>
      </c>
      <c r="J115" s="8">
        <f t="shared" si="52"/>
        <v>158.22799396317077</v>
      </c>
      <c r="K115" s="8">
        <f t="shared" si="55"/>
        <v>0.1368329348452962</v>
      </c>
      <c r="L115" s="15">
        <v>680474247508</v>
      </c>
      <c r="M115" s="14">
        <v>1995096998</v>
      </c>
      <c r="N115" s="40">
        <f>M115*0.96475</f>
        <v>1924769828.8205</v>
      </c>
      <c r="O115" s="26">
        <f t="shared" si="53"/>
        <v>23652495</v>
      </c>
      <c r="P115" s="15">
        <v>23652495</v>
      </c>
      <c r="Q115" s="10">
        <f t="shared" si="33"/>
        <v>1158.9609102396355</v>
      </c>
      <c r="R115" s="8">
        <f t="shared" si="54"/>
        <v>23.087682062179738</v>
      </c>
      <c r="S115" s="14">
        <f>(F115*1000000+M115)*0.96475</f>
        <v>4107999078.8205</v>
      </c>
      <c r="T115" s="10">
        <f t="shared" si="34"/>
        <v>2473.5478914748683</v>
      </c>
      <c r="U115" s="2">
        <v>53722</v>
      </c>
      <c r="V115" s="15">
        <f t="shared" si="35"/>
        <v>53722000000</v>
      </c>
      <c r="W115" s="2">
        <v>25542</v>
      </c>
      <c r="X115" s="8">
        <f>W115*0.96475</f>
        <v>24641.6445</v>
      </c>
      <c r="Y115" s="15">
        <v>0</v>
      </c>
      <c r="Z115" s="15">
        <v>0</v>
      </c>
      <c r="AA115" s="2">
        <v>3</v>
      </c>
      <c r="AB115" s="2">
        <v>3</v>
      </c>
      <c r="AC115" s="2" t="s">
        <v>35</v>
      </c>
      <c r="AD115" s="2">
        <v>1</v>
      </c>
      <c r="AE115" s="23">
        <v>3.6666666666666665</v>
      </c>
      <c r="AF115" s="23">
        <v>3</v>
      </c>
      <c r="AG115" s="4">
        <v>2.5</v>
      </c>
      <c r="AH115" s="30">
        <v>87.7</v>
      </c>
      <c r="AI115" s="4">
        <v>10.6</v>
      </c>
      <c r="AJ115" s="2">
        <v>1</v>
      </c>
      <c r="AK115" s="15">
        <v>53</v>
      </c>
    </row>
    <row r="116" spans="1:37" ht="12.75">
      <c r="A116" s="2">
        <v>1999</v>
      </c>
      <c r="B116" s="2" t="s">
        <v>7</v>
      </c>
      <c r="C116" s="15">
        <v>27</v>
      </c>
      <c r="D116" s="2">
        <v>977547</v>
      </c>
      <c r="E116" s="2">
        <v>1666028</v>
      </c>
      <c r="F116" s="31">
        <v>2649</v>
      </c>
      <c r="G116" s="8">
        <f t="shared" si="32"/>
        <v>1590.009291560526</v>
      </c>
      <c r="H116" s="59">
        <f>(G116*0.97868)</f>
        <v>1556.1102934644555</v>
      </c>
      <c r="I116" s="59">
        <v>1314.5869812352328</v>
      </c>
      <c r="J116" s="8">
        <f t="shared" si="52"/>
        <v>241.5233122292227</v>
      </c>
      <c r="K116" s="8">
        <f t="shared" si="55"/>
        <v>0.18372562308678791</v>
      </c>
      <c r="L116" s="15">
        <v>692820620412</v>
      </c>
      <c r="M116" s="32">
        <v>2096385394</v>
      </c>
      <c r="N116" s="41">
        <f>M116*0.97868</f>
        <v>2051690457.39992</v>
      </c>
      <c r="O116" s="26">
        <f t="shared" si="53"/>
        <v>101288396</v>
      </c>
      <c r="P116" s="15">
        <v>101288396</v>
      </c>
      <c r="Q116" s="10">
        <f t="shared" si="33"/>
        <v>1231.4861799441067</v>
      </c>
      <c r="R116" s="8">
        <f t="shared" si="54"/>
        <v>72.52526970447116</v>
      </c>
      <c r="S116" s="14">
        <f>(F116*1000000+M116)*0.97868</f>
        <v>4644213777.3999195</v>
      </c>
      <c r="T116" s="10">
        <f t="shared" si="34"/>
        <v>2787.596473408562</v>
      </c>
      <c r="U116" s="2">
        <v>54376</v>
      </c>
      <c r="V116" s="15">
        <f t="shared" si="35"/>
        <v>54376000000</v>
      </c>
      <c r="W116" s="2">
        <v>26465</v>
      </c>
      <c r="X116" s="8">
        <f>W116*0.97868</f>
        <v>25900.7662</v>
      </c>
      <c r="Y116" s="15">
        <v>0</v>
      </c>
      <c r="Z116" s="15">
        <v>0</v>
      </c>
      <c r="AA116" s="2">
        <v>2</v>
      </c>
      <c r="AB116" s="2">
        <v>3</v>
      </c>
      <c r="AC116" s="2" t="s">
        <v>36</v>
      </c>
      <c r="AD116" s="2">
        <v>0</v>
      </c>
      <c r="AE116" s="12">
        <v>3.6666666666666665</v>
      </c>
      <c r="AF116" s="12">
        <v>3.6666666666666665</v>
      </c>
      <c r="AG116" s="4">
        <v>2.8</v>
      </c>
      <c r="AH116" s="30">
        <v>89.3</v>
      </c>
      <c r="AI116" s="4">
        <v>10.5</v>
      </c>
      <c r="AJ116" s="2">
        <v>1</v>
      </c>
      <c r="AK116" s="15">
        <v>53</v>
      </c>
    </row>
    <row r="117" spans="1:37" ht="12.75">
      <c r="A117" s="2">
        <v>2000</v>
      </c>
      <c r="B117" s="2" t="s">
        <v>7</v>
      </c>
      <c r="C117" s="15">
        <v>27</v>
      </c>
      <c r="D117" s="2">
        <v>1067178</v>
      </c>
      <c r="E117" s="36">
        <v>1713426</v>
      </c>
      <c r="F117" s="26">
        <v>2737</v>
      </c>
      <c r="G117" s="8">
        <f t="shared" si="32"/>
        <v>1597.3844216207763</v>
      </c>
      <c r="H117" s="59">
        <f>(G117*1)</f>
        <v>1597.3844216207763</v>
      </c>
      <c r="I117" s="59">
        <v>1556.1102934644555</v>
      </c>
      <c r="J117" s="8">
        <f t="shared" si="52"/>
        <v>41.274128156320785</v>
      </c>
      <c r="K117" s="8">
        <f t="shared" si="55"/>
        <v>0.0265239092175336</v>
      </c>
      <c r="L117" s="15">
        <v>780418627647</v>
      </c>
      <c r="M117" s="14">
        <v>2511182831</v>
      </c>
      <c r="N117" s="42">
        <f>M117*1</f>
        <v>2511182831</v>
      </c>
      <c r="O117" s="26">
        <f t="shared" si="53"/>
        <v>414797437</v>
      </c>
      <c r="P117" s="15">
        <v>4400762059</v>
      </c>
      <c r="Q117" s="10">
        <f t="shared" si="33"/>
        <v>1465.5916456269485</v>
      </c>
      <c r="R117" s="8">
        <f t="shared" si="54"/>
        <v>234.1054656828419</v>
      </c>
      <c r="S117" s="14">
        <f>(F117*1000000+M117)*1</f>
        <v>5248182831</v>
      </c>
      <c r="T117" s="10">
        <f t="shared" si="34"/>
        <v>3062.976067247725</v>
      </c>
      <c r="U117" s="2">
        <v>55478</v>
      </c>
      <c r="V117" s="15">
        <f t="shared" si="35"/>
        <v>55478000000</v>
      </c>
      <c r="W117" s="2">
        <v>27622</v>
      </c>
      <c r="X117" s="8">
        <f>W117*1</f>
        <v>27622</v>
      </c>
      <c r="Y117" s="15">
        <v>0</v>
      </c>
      <c r="Z117" s="15">
        <v>0</v>
      </c>
      <c r="AA117" s="2">
        <v>2</v>
      </c>
      <c r="AB117" s="2">
        <v>2</v>
      </c>
      <c r="AC117" s="2" t="s">
        <v>36</v>
      </c>
      <c r="AD117" s="2">
        <v>0</v>
      </c>
      <c r="AE117" s="4">
        <v>3.7</v>
      </c>
      <c r="AF117" s="12">
        <v>4</v>
      </c>
      <c r="AG117" s="4">
        <v>2.8</v>
      </c>
      <c r="AH117" s="30">
        <v>90.4</v>
      </c>
      <c r="AI117" s="4">
        <v>10.9</v>
      </c>
      <c r="AJ117" s="2">
        <v>1</v>
      </c>
      <c r="AK117" s="15">
        <v>53</v>
      </c>
    </row>
    <row r="118" spans="1:37" ht="12.75">
      <c r="A118" s="2">
        <v>2001</v>
      </c>
      <c r="B118" s="2" t="s">
        <v>7</v>
      </c>
      <c r="C118" s="15">
        <v>27</v>
      </c>
      <c r="D118" s="2">
        <v>1017352</v>
      </c>
      <c r="E118" s="36">
        <v>1719315</v>
      </c>
      <c r="F118" s="31">
        <v>2106</v>
      </c>
      <c r="G118" s="8">
        <f t="shared" si="32"/>
        <v>1224.9064307587614</v>
      </c>
      <c r="H118" s="59">
        <f>(G118*1.02402)</f>
        <v>1254.3286832255867</v>
      </c>
      <c r="I118" s="59">
        <v>1597.3844216207763</v>
      </c>
      <c r="J118" s="8">
        <f t="shared" si="52"/>
        <v>-343.05573839518956</v>
      </c>
      <c r="K118" s="8">
        <f t="shared" si="55"/>
        <v>-0.21476091399909245</v>
      </c>
      <c r="L118" s="15">
        <v>731025906239</v>
      </c>
      <c r="M118" s="32">
        <v>2701795235</v>
      </c>
      <c r="N118" s="42">
        <f>M118*1.02402</f>
        <v>2766692356.5446997</v>
      </c>
      <c r="O118" s="26">
        <f t="shared" si="53"/>
        <v>190612404</v>
      </c>
      <c r="P118" s="15">
        <v>-3795352218</v>
      </c>
      <c r="Q118" s="10">
        <f t="shared" si="33"/>
        <v>1609.1829342178132</v>
      </c>
      <c r="R118" s="8">
        <f t="shared" si="54"/>
        <v>143.59128859086468</v>
      </c>
      <c r="S118" s="14">
        <f>(F118*1000000+M118)*1.02402</f>
        <v>4923278476.5447</v>
      </c>
      <c r="T118" s="10">
        <f t="shared" si="34"/>
        <v>2863.5116174433997</v>
      </c>
      <c r="U118" s="2">
        <v>55819</v>
      </c>
      <c r="V118" s="15">
        <f t="shared" si="35"/>
        <v>55819000000</v>
      </c>
      <c r="W118" s="2">
        <v>28676</v>
      </c>
      <c r="X118" s="8">
        <f>W118*1.02402</f>
        <v>29364.797519999996</v>
      </c>
      <c r="Y118" s="15">
        <v>0</v>
      </c>
      <c r="Z118" s="15">
        <v>0</v>
      </c>
      <c r="AA118" s="2">
        <v>1</v>
      </c>
      <c r="AB118" s="2">
        <v>2</v>
      </c>
      <c r="AC118" s="2" t="s">
        <v>36</v>
      </c>
      <c r="AD118" s="2">
        <v>0</v>
      </c>
      <c r="AE118" s="4">
        <v>3.7</v>
      </c>
      <c r="AF118" s="12">
        <v>3.3333333333333335</v>
      </c>
      <c r="AG118" s="4">
        <v>3.1</v>
      </c>
      <c r="AH118" s="81">
        <v>89.7</v>
      </c>
      <c r="AI118" s="4">
        <v>11</v>
      </c>
      <c r="AJ118" s="2">
        <v>1</v>
      </c>
      <c r="AK118" s="15">
        <v>53</v>
      </c>
    </row>
    <row r="119" spans="1:37" ht="12.75">
      <c r="A119" s="2">
        <v>2002</v>
      </c>
      <c r="B119" s="2" t="s">
        <v>7</v>
      </c>
      <c r="C119" s="15">
        <v>27</v>
      </c>
      <c r="D119" s="2">
        <v>1014572</v>
      </c>
      <c r="E119" s="36">
        <v>1727040</v>
      </c>
      <c r="F119" s="26">
        <v>2063</v>
      </c>
      <c r="G119" s="8">
        <f t="shared" si="32"/>
        <v>1194.5293681675005</v>
      </c>
      <c r="H119" s="59">
        <f>(G119*1.04193)</f>
        <v>1244.6159845747638</v>
      </c>
      <c r="I119" s="59">
        <v>1254.3286832255867</v>
      </c>
      <c r="J119" s="8">
        <f t="shared" si="52"/>
        <v>-9.712698650822858</v>
      </c>
      <c r="K119" s="8">
        <f t="shared" si="55"/>
        <v>-0.007743344133569544</v>
      </c>
      <c r="L119" s="15">
        <v>693257299708</v>
      </c>
      <c r="M119" s="14">
        <v>2527632208</v>
      </c>
      <c r="N119" s="42">
        <f>M119*1.04193</f>
        <v>2633615826.48144</v>
      </c>
      <c r="O119" s="26">
        <f t="shared" si="53"/>
        <v>-174163027</v>
      </c>
      <c r="P119" s="15">
        <v>-174163027</v>
      </c>
      <c r="Q119" s="10">
        <f t="shared" si="33"/>
        <v>1524.9304164822124</v>
      </c>
      <c r="R119" s="8">
        <f t="shared" si="54"/>
        <v>-84.2525177356008</v>
      </c>
      <c r="S119" s="14">
        <f>(F119*1000000+M119)*1.04193</f>
        <v>4783117416.481441</v>
      </c>
      <c r="T119" s="10">
        <f t="shared" si="34"/>
        <v>2769.5464010569763</v>
      </c>
      <c r="U119" s="2">
        <v>56942</v>
      </c>
      <c r="V119" s="15">
        <f t="shared" si="35"/>
        <v>56942000000</v>
      </c>
      <c r="W119" s="2">
        <v>29177</v>
      </c>
      <c r="X119" s="8">
        <f>W119*1.04193</f>
        <v>30400.391610000002</v>
      </c>
      <c r="Y119" s="15">
        <v>0</v>
      </c>
      <c r="Z119" s="15">
        <v>0</v>
      </c>
      <c r="AA119" s="2">
        <v>1</v>
      </c>
      <c r="AB119" s="2">
        <v>1</v>
      </c>
      <c r="AC119" s="2" t="s">
        <v>36</v>
      </c>
      <c r="AD119" s="2">
        <v>0</v>
      </c>
      <c r="AE119" s="4">
        <v>3.7</v>
      </c>
      <c r="AF119" s="12">
        <v>3.3333333333333335</v>
      </c>
      <c r="AG119" s="4">
        <v>3.7</v>
      </c>
      <c r="AH119" s="81">
        <v>89.8</v>
      </c>
      <c r="AI119" s="4">
        <v>11.2</v>
      </c>
      <c r="AJ119" s="2">
        <v>1</v>
      </c>
      <c r="AK119" s="15">
        <v>53</v>
      </c>
    </row>
    <row r="120" spans="1:37" ht="12.75">
      <c r="A120" s="2">
        <v>2003</v>
      </c>
      <c r="B120" s="2" t="s">
        <v>7</v>
      </c>
      <c r="C120" s="15">
        <v>27</v>
      </c>
      <c r="D120" s="2">
        <v>1017105</v>
      </c>
      <c r="E120" s="36">
        <v>1737017</v>
      </c>
      <c r="F120" s="62">
        <v>1793</v>
      </c>
      <c r="G120" s="8">
        <f t="shared" si="32"/>
        <v>1032.2293909616315</v>
      </c>
      <c r="H120" s="59">
        <f>(G120*1.06409)</f>
        <v>1098.3849726283624</v>
      </c>
      <c r="I120" s="59">
        <v>1244.6159845747638</v>
      </c>
      <c r="J120" s="8">
        <f t="shared" si="52"/>
        <v>-146.2310119464014</v>
      </c>
      <c r="K120" s="8">
        <f t="shared" si="55"/>
        <v>-0.1174908676722184</v>
      </c>
      <c r="L120" s="15">
        <v>723743176992</v>
      </c>
      <c r="M120" s="14">
        <v>2723669948</v>
      </c>
      <c r="N120" s="42">
        <f>M120*1.06409</f>
        <v>2898229954.96732</v>
      </c>
      <c r="O120" s="26">
        <f t="shared" si="53"/>
        <v>196037740</v>
      </c>
      <c r="P120" s="15">
        <v>196037740</v>
      </c>
      <c r="Q120" s="10">
        <f t="shared" si="33"/>
        <v>1668.5098389752777</v>
      </c>
      <c r="R120" s="8">
        <f t="shared" si="54"/>
        <v>143.5794224930653</v>
      </c>
      <c r="S120" s="14">
        <f>(F120*1000000+M120)*1.06409</f>
        <v>4806143324.9673195</v>
      </c>
      <c r="T120" s="10">
        <f t="shared" si="34"/>
        <v>2766.89481160364</v>
      </c>
      <c r="U120" s="2">
        <v>59859</v>
      </c>
      <c r="V120" s="15">
        <f t="shared" si="35"/>
        <v>59859000000</v>
      </c>
      <c r="W120" s="2">
        <v>30737</v>
      </c>
      <c r="X120" s="8">
        <f>W120*1.06409</f>
        <v>32706.93433</v>
      </c>
      <c r="Y120" s="15">
        <v>0</v>
      </c>
      <c r="Z120" s="15">
        <v>0</v>
      </c>
      <c r="AA120" s="2">
        <v>1</v>
      </c>
      <c r="AB120" s="2">
        <v>1</v>
      </c>
      <c r="AC120" s="2" t="s">
        <v>36</v>
      </c>
      <c r="AD120" s="2">
        <v>0</v>
      </c>
      <c r="AE120" s="4">
        <v>3.7</v>
      </c>
      <c r="AF120" s="24">
        <v>3.75</v>
      </c>
      <c r="AG120" s="4">
        <v>4</v>
      </c>
      <c r="AH120" s="81">
        <v>90.8</v>
      </c>
      <c r="AI120" s="4">
        <v>11.1</v>
      </c>
      <c r="AJ120" s="2">
        <v>1</v>
      </c>
      <c r="AK120" s="15">
        <v>53</v>
      </c>
    </row>
    <row r="121" spans="1:37" ht="12.75">
      <c r="A121" s="2">
        <v>2004</v>
      </c>
      <c r="B121" s="2" t="s">
        <v>7</v>
      </c>
      <c r="C121" s="15">
        <v>27</v>
      </c>
      <c r="D121" s="2">
        <v>1045472</v>
      </c>
      <c r="E121" s="36">
        <v>1746980</v>
      </c>
      <c r="F121" s="27">
        <v>2022</v>
      </c>
      <c r="G121" s="8">
        <f t="shared" si="32"/>
        <v>1157.425957938843</v>
      </c>
      <c r="H121" s="59">
        <f>(G121*1.09429)</f>
        <v>1266.5596515128966</v>
      </c>
      <c r="I121" s="59">
        <v>1098.3849726283624</v>
      </c>
      <c r="J121" s="8">
        <f t="shared" si="52"/>
        <v>168.17467888453416</v>
      </c>
      <c r="K121" s="8">
        <f t="shared" si="55"/>
        <v>0.15311087011879204</v>
      </c>
      <c r="L121" s="15">
        <v>817935848814</v>
      </c>
      <c r="M121" s="55">
        <v>2316114025</v>
      </c>
      <c r="N121" s="42">
        <f>M121*1.09429</f>
        <v>2534500416.41725</v>
      </c>
      <c r="O121" s="26">
        <f t="shared" si="53"/>
        <v>-407555923</v>
      </c>
      <c r="P121" s="15">
        <v>-407555923</v>
      </c>
      <c r="Q121" s="10">
        <f t="shared" si="33"/>
        <v>1450.7896005777113</v>
      </c>
      <c r="R121" s="8">
        <f t="shared" si="54"/>
        <v>-217.7202383975664</v>
      </c>
      <c r="S121" s="14">
        <f>(F121*1000000+M121)*1.09429</f>
        <v>4747154796.41725</v>
      </c>
      <c r="T121" s="10">
        <f t="shared" si="34"/>
        <v>2717.349252090608</v>
      </c>
      <c r="U121" s="2">
        <v>60612</v>
      </c>
      <c r="V121" s="15">
        <f t="shared" si="35"/>
        <v>60612000000</v>
      </c>
      <c r="W121" s="2">
        <v>31957</v>
      </c>
      <c r="X121" s="8">
        <f>W121*1.09429</f>
        <v>34970.225529999996</v>
      </c>
      <c r="Y121" s="15">
        <v>0</v>
      </c>
      <c r="Z121" s="15">
        <v>0</v>
      </c>
      <c r="AA121" s="2">
        <v>2</v>
      </c>
      <c r="AB121" s="2">
        <v>1</v>
      </c>
      <c r="AC121" s="2" t="s">
        <v>36</v>
      </c>
      <c r="AD121" s="2">
        <v>0</v>
      </c>
      <c r="AE121" s="4">
        <v>3.8</v>
      </c>
      <c r="AF121" s="25">
        <v>3.75</v>
      </c>
      <c r="AG121" s="4">
        <v>3.9</v>
      </c>
      <c r="AH121" s="30">
        <v>91.3</v>
      </c>
      <c r="AI121" s="4">
        <v>11.1</v>
      </c>
      <c r="AJ121" s="2">
        <v>1</v>
      </c>
      <c r="AK121" s="15">
        <v>53</v>
      </c>
    </row>
    <row r="122" spans="1:37" ht="12.75">
      <c r="A122" s="5">
        <v>1995</v>
      </c>
      <c r="B122" s="2" t="s">
        <v>55</v>
      </c>
      <c r="C122" s="15">
        <v>30</v>
      </c>
      <c r="D122" s="2">
        <v>728105</v>
      </c>
      <c r="E122" s="35">
        <v>7965523</v>
      </c>
      <c r="F122" s="26">
        <v>26175</v>
      </c>
      <c r="G122" s="8">
        <f t="shared" si="32"/>
        <v>3286.0365854194383</v>
      </c>
      <c r="H122" s="59">
        <f>(G122*0.92115)</f>
        <v>3026.932600659116</v>
      </c>
      <c r="L122" s="15">
        <v>583865200000</v>
      </c>
      <c r="M122" s="14">
        <v>11071000000</v>
      </c>
      <c r="N122" s="15">
        <f>M122*0.92115</f>
        <v>10198051650</v>
      </c>
      <c r="O122" s="26"/>
      <c r="Q122" s="10">
        <f t="shared" si="33"/>
        <v>1280.2739569015116</v>
      </c>
      <c r="S122" s="14">
        <f>(F122*1000000+M122)*0.92115</f>
        <v>34309152900</v>
      </c>
      <c r="T122" s="10">
        <f t="shared" si="34"/>
        <v>4307.2065575606275</v>
      </c>
      <c r="U122" s="10"/>
      <c r="V122" s="15">
        <f t="shared" si="35"/>
        <v>0</v>
      </c>
      <c r="W122" s="2">
        <v>28941</v>
      </c>
      <c r="X122" s="10">
        <f>W122*0.92115</f>
        <v>26659.00215</v>
      </c>
      <c r="Y122" s="17">
        <v>3</v>
      </c>
      <c r="AA122" s="6">
        <v>0</v>
      </c>
      <c r="AC122" s="2" t="s">
        <v>77</v>
      </c>
      <c r="AD122" s="2">
        <v>0</v>
      </c>
      <c r="AE122" s="20">
        <v>4</v>
      </c>
      <c r="AF122" s="20">
        <v>3.25</v>
      </c>
      <c r="AG122" s="4">
        <v>6.5</v>
      </c>
      <c r="AH122" s="30">
        <v>85.4</v>
      </c>
      <c r="AI122" s="4">
        <v>11</v>
      </c>
      <c r="AJ122" s="2">
        <v>0</v>
      </c>
      <c r="AK122" s="15">
        <v>53</v>
      </c>
    </row>
    <row r="123" spans="1:37" ht="12.75">
      <c r="A123" s="2">
        <v>1996</v>
      </c>
      <c r="B123" s="2" t="s">
        <v>55</v>
      </c>
      <c r="C123" s="15">
        <v>30</v>
      </c>
      <c r="D123" s="5">
        <v>780107</v>
      </c>
      <c r="E123" s="35">
        <v>8009624</v>
      </c>
      <c r="F123" s="26">
        <v>27706</v>
      </c>
      <c r="G123" s="8">
        <f t="shared" si="32"/>
        <v>3459.088716274322</v>
      </c>
      <c r="H123" s="59">
        <f>(G123*0.93859)</f>
        <v>3246.666078207916</v>
      </c>
      <c r="I123" s="59">
        <v>3026.932600659116</v>
      </c>
      <c r="J123" s="8">
        <f aca="true" t="shared" si="56" ref="J123:J131">H123-H122</f>
        <v>219.73347754880024</v>
      </c>
      <c r="K123" s="8">
        <f>(H123-H122)/H122</f>
        <v>0.07259278832338492</v>
      </c>
      <c r="L123" s="14">
        <v>622827062949</v>
      </c>
      <c r="M123" s="14">
        <v>13118679500</v>
      </c>
      <c r="N123" s="15">
        <f>M123*0.93859</f>
        <v>12313061391.905</v>
      </c>
      <c r="O123" s="26">
        <f aca="true" t="shared" si="57" ref="O123:O131">M123-M122</f>
        <v>2047679500</v>
      </c>
      <c r="P123" s="15">
        <v>2047679500</v>
      </c>
      <c r="Q123" s="10">
        <f t="shared" si="33"/>
        <v>1537.2833221515768</v>
      </c>
      <c r="R123" s="8">
        <f aca="true" t="shared" si="58" ref="R123:R131">Q123-Q122</f>
        <v>257.00936525006523</v>
      </c>
      <c r="S123" s="14">
        <f>(F123*1000000+M123)*0.93859</f>
        <v>38317635931.905</v>
      </c>
      <c r="T123" s="10">
        <f t="shared" si="34"/>
        <v>4783.949400359493</v>
      </c>
      <c r="U123" s="10"/>
      <c r="V123" s="15">
        <f t="shared" si="35"/>
        <v>0</v>
      </c>
      <c r="W123" s="2">
        <v>30470</v>
      </c>
      <c r="X123" s="10">
        <f>W123*0.93859</f>
        <v>28598.837300000003</v>
      </c>
      <c r="Y123" s="16">
        <v>3</v>
      </c>
      <c r="Z123" s="17">
        <v>3</v>
      </c>
      <c r="AA123" s="2">
        <v>1</v>
      </c>
      <c r="AB123" s="6">
        <v>0</v>
      </c>
      <c r="AC123" s="2" t="s">
        <v>77</v>
      </c>
      <c r="AD123" s="2">
        <v>0</v>
      </c>
      <c r="AE123" s="20">
        <v>4.083333333333333</v>
      </c>
      <c r="AF123" s="20">
        <v>3</v>
      </c>
      <c r="AG123" s="4">
        <v>6.2</v>
      </c>
      <c r="AH123" s="30">
        <v>84.9</v>
      </c>
      <c r="AI123" s="4">
        <v>10.7</v>
      </c>
      <c r="AJ123" s="2">
        <v>0</v>
      </c>
      <c r="AK123" s="15">
        <v>53</v>
      </c>
    </row>
    <row r="124" spans="1:37" ht="12.75">
      <c r="A124" s="2">
        <v>1997</v>
      </c>
      <c r="B124" s="2" t="s">
        <v>55</v>
      </c>
      <c r="C124" s="15">
        <v>30</v>
      </c>
      <c r="D124" s="2">
        <v>809459</v>
      </c>
      <c r="E124" s="35">
        <v>8054178</v>
      </c>
      <c r="F124" s="28">
        <v>29766</v>
      </c>
      <c r="G124" s="8">
        <f t="shared" si="32"/>
        <v>3695.721649062139</v>
      </c>
      <c r="H124" s="59">
        <f>(G124*0.95415)</f>
        <v>3526.2728114526403</v>
      </c>
      <c r="I124" s="59">
        <v>3246.666078207916</v>
      </c>
      <c r="J124" s="8">
        <f t="shared" si="56"/>
        <v>279.6067332447242</v>
      </c>
      <c r="K124" s="8">
        <f aca="true" t="shared" si="59" ref="K124:K131">(H124-H123)/H123</f>
        <v>0.08612118601339519</v>
      </c>
      <c r="L124" s="15">
        <v>687597998554</v>
      </c>
      <c r="M124" s="14">
        <v>15166838765</v>
      </c>
      <c r="N124" s="32">
        <f>M124*0.95415</f>
        <v>14471439207.62475</v>
      </c>
      <c r="O124" s="26">
        <f t="shared" si="57"/>
        <v>2048159265</v>
      </c>
      <c r="P124" s="15">
        <v>2048159265</v>
      </c>
      <c r="Q124" s="10">
        <f t="shared" si="33"/>
        <v>1796.7617809818396</v>
      </c>
      <c r="R124" s="8">
        <f t="shared" si="58"/>
        <v>259.47845883026275</v>
      </c>
      <c r="S124" s="14">
        <f>(F124*1000000+M124)*0.95415</f>
        <v>42872668107.624756</v>
      </c>
      <c r="T124" s="10">
        <f t="shared" si="34"/>
        <v>5323.03459243448</v>
      </c>
      <c r="U124" s="2">
        <v>316128</v>
      </c>
      <c r="V124" s="15">
        <f t="shared" si="35"/>
        <v>316128000000</v>
      </c>
      <c r="W124" s="2">
        <v>32051</v>
      </c>
      <c r="X124" s="8">
        <f>W124*0.95415</f>
        <v>30581.46165</v>
      </c>
      <c r="Y124" s="16">
        <v>3</v>
      </c>
      <c r="Z124" s="82">
        <v>3</v>
      </c>
      <c r="AA124" s="2">
        <v>0</v>
      </c>
      <c r="AB124" s="2">
        <v>1</v>
      </c>
      <c r="AC124" s="2" t="s">
        <v>77</v>
      </c>
      <c r="AD124" s="2">
        <v>0</v>
      </c>
      <c r="AE124" s="12">
        <v>4.083333333333333</v>
      </c>
      <c r="AF124" s="20">
        <v>3</v>
      </c>
      <c r="AG124" s="4">
        <v>5.3</v>
      </c>
      <c r="AH124" s="30">
        <v>84.8</v>
      </c>
      <c r="AI124" s="4">
        <v>10.4</v>
      </c>
      <c r="AJ124" s="2">
        <v>0</v>
      </c>
      <c r="AK124" s="15">
        <v>53</v>
      </c>
    </row>
    <row r="125" spans="1:37" ht="12.75">
      <c r="A125" s="2">
        <v>1998</v>
      </c>
      <c r="B125" s="2" t="s">
        <v>55</v>
      </c>
      <c r="C125" s="15">
        <v>30</v>
      </c>
      <c r="D125" s="2">
        <v>921840</v>
      </c>
      <c r="E125" s="2">
        <v>8095542</v>
      </c>
      <c r="F125" s="52">
        <v>33852</v>
      </c>
      <c r="G125" s="8">
        <f t="shared" si="32"/>
        <v>4181.560666351926</v>
      </c>
      <c r="H125" s="59">
        <f>(G125*0.96475)</f>
        <v>4034.1606528630205</v>
      </c>
      <c r="I125" s="59">
        <v>3526.2728114526403</v>
      </c>
      <c r="J125" s="8">
        <f t="shared" si="56"/>
        <v>507.88784141038013</v>
      </c>
      <c r="K125" s="8">
        <f t="shared" si="59"/>
        <v>0.14402965072947854</v>
      </c>
      <c r="L125" s="15">
        <v>680474247508</v>
      </c>
      <c r="M125" s="40">
        <v>15370958212</v>
      </c>
      <c r="N125" s="40">
        <f>M125*0.96475</f>
        <v>14829131935.027</v>
      </c>
      <c r="O125" s="26">
        <f t="shared" si="57"/>
        <v>204119447</v>
      </c>
      <c r="P125" s="15">
        <v>204119447</v>
      </c>
      <c r="Q125" s="10">
        <f t="shared" si="33"/>
        <v>1831.765178295289</v>
      </c>
      <c r="R125" s="8">
        <f t="shared" si="58"/>
        <v>35.00339731344934</v>
      </c>
      <c r="S125" s="14">
        <f>(F125*1000000+M125)*0.96475</f>
        <v>47487848935.027</v>
      </c>
      <c r="T125" s="10">
        <f t="shared" si="34"/>
        <v>5865.925831158309</v>
      </c>
      <c r="U125" s="2">
        <v>325775</v>
      </c>
      <c r="V125" s="15">
        <f t="shared" si="35"/>
        <v>325775000000</v>
      </c>
      <c r="W125" s="2">
        <v>34115</v>
      </c>
      <c r="X125" s="8">
        <f>W125*0.96475</f>
        <v>32912.44625</v>
      </c>
      <c r="Y125" s="16">
        <v>4</v>
      </c>
      <c r="Z125" s="82">
        <v>3</v>
      </c>
      <c r="AA125" s="2">
        <v>1</v>
      </c>
      <c r="AB125" s="2">
        <v>0</v>
      </c>
      <c r="AC125" s="2" t="s">
        <v>77</v>
      </c>
      <c r="AD125" s="2">
        <v>0</v>
      </c>
      <c r="AE125" s="23">
        <v>4.083333333333333</v>
      </c>
      <c r="AF125" s="23">
        <v>2.75</v>
      </c>
      <c r="AG125" s="4">
        <v>4.6</v>
      </c>
      <c r="AH125" s="30">
        <v>86.5</v>
      </c>
      <c r="AI125" s="4">
        <v>10.6</v>
      </c>
      <c r="AJ125" s="2">
        <v>0</v>
      </c>
      <c r="AK125" s="15">
        <v>25</v>
      </c>
    </row>
    <row r="126" spans="1:37" ht="12.75">
      <c r="A126" s="2">
        <v>1999</v>
      </c>
      <c r="B126" s="2" t="s">
        <v>55</v>
      </c>
      <c r="C126" s="15">
        <v>30</v>
      </c>
      <c r="D126" s="2">
        <v>977547</v>
      </c>
      <c r="E126" s="2">
        <v>8143412</v>
      </c>
      <c r="F126" s="28">
        <v>34855</v>
      </c>
      <c r="G126" s="8">
        <f t="shared" si="32"/>
        <v>4280.146945776537</v>
      </c>
      <c r="H126" s="59">
        <f>(G126*0.97868)</f>
        <v>4188.894212892581</v>
      </c>
      <c r="I126" s="59">
        <v>4034.1606528630205</v>
      </c>
      <c r="J126" s="8">
        <f t="shared" si="56"/>
        <v>154.73356002956052</v>
      </c>
      <c r="K126" s="8">
        <f t="shared" si="59"/>
        <v>0.038355825001601514</v>
      </c>
      <c r="L126" s="15">
        <v>692820620412</v>
      </c>
      <c r="M126" s="14">
        <v>15354452736</v>
      </c>
      <c r="N126" s="41">
        <f>M126*0.97868</f>
        <v>15027095803.66848</v>
      </c>
      <c r="O126" s="26">
        <f t="shared" si="57"/>
        <v>-16505476</v>
      </c>
      <c r="P126" s="15">
        <v>-16505476</v>
      </c>
      <c r="Q126" s="10">
        <f t="shared" si="33"/>
        <v>1845.3070781225954</v>
      </c>
      <c r="R126" s="8">
        <f t="shared" si="58"/>
        <v>13.541899827306452</v>
      </c>
      <c r="S126" s="14">
        <f>(F126*1000000+M126)*0.97868</f>
        <v>49138987203.66848</v>
      </c>
      <c r="T126" s="10">
        <f t="shared" si="34"/>
        <v>6034.201291015176</v>
      </c>
      <c r="U126" s="2">
        <v>334104</v>
      </c>
      <c r="V126" s="15">
        <f t="shared" si="35"/>
        <v>334104000000</v>
      </c>
      <c r="W126" s="2">
        <v>35215</v>
      </c>
      <c r="X126" s="8">
        <f>W126*0.97868</f>
        <v>34464.2162</v>
      </c>
      <c r="Y126" s="16">
        <v>4</v>
      </c>
      <c r="Z126" s="82">
        <v>4</v>
      </c>
      <c r="AA126" s="2">
        <v>1</v>
      </c>
      <c r="AB126" s="2">
        <v>1</v>
      </c>
      <c r="AC126" s="2" t="s">
        <v>77</v>
      </c>
      <c r="AD126" s="2">
        <v>0</v>
      </c>
      <c r="AE126" s="12">
        <v>4.083333333333333</v>
      </c>
      <c r="AF126" s="12">
        <v>2.75</v>
      </c>
      <c r="AG126" s="4">
        <v>4.5</v>
      </c>
      <c r="AH126" s="30">
        <v>87.4</v>
      </c>
      <c r="AI126" s="4">
        <v>10.5</v>
      </c>
      <c r="AJ126" s="2">
        <v>0</v>
      </c>
      <c r="AK126" s="15">
        <v>53</v>
      </c>
    </row>
    <row r="127" spans="1:37" ht="12.75">
      <c r="A127" s="2">
        <v>2000</v>
      </c>
      <c r="B127" s="2" t="s">
        <v>55</v>
      </c>
      <c r="C127" s="15">
        <v>30</v>
      </c>
      <c r="D127" s="2">
        <v>1067178</v>
      </c>
      <c r="E127" s="63">
        <v>8434216</v>
      </c>
      <c r="F127" s="47">
        <v>35115</v>
      </c>
      <c r="G127" s="8">
        <f t="shared" si="32"/>
        <v>4163.398234050444</v>
      </c>
      <c r="H127" s="59">
        <f>(G127*1)</f>
        <v>4163.398234050444</v>
      </c>
      <c r="I127" s="59">
        <v>4188.894212892581</v>
      </c>
      <c r="J127" s="8">
        <f t="shared" si="56"/>
        <v>-25.495978842136537</v>
      </c>
      <c r="K127" s="8">
        <f t="shared" si="59"/>
        <v>-0.0060865654624709786</v>
      </c>
      <c r="L127" s="15">
        <v>780418627647</v>
      </c>
      <c r="M127" s="55">
        <v>18637554269</v>
      </c>
      <c r="N127" s="42">
        <f>M127*1</f>
        <v>18637554269</v>
      </c>
      <c r="O127" s="26">
        <f t="shared" si="57"/>
        <v>3283101533</v>
      </c>
      <c r="P127" s="15">
        <v>-12843269905</v>
      </c>
      <c r="Q127" s="10">
        <f t="shared" si="33"/>
        <v>2209.755390305394</v>
      </c>
      <c r="R127" s="8">
        <f t="shared" si="58"/>
        <v>364.44831218279865</v>
      </c>
      <c r="S127" s="14">
        <f>(F127*1000000+M127)*1</f>
        <v>53752554269</v>
      </c>
      <c r="T127" s="10">
        <f t="shared" si="34"/>
        <v>6373.1536243558385</v>
      </c>
      <c r="U127" s="2">
        <v>344824</v>
      </c>
      <c r="V127" s="15">
        <f t="shared" si="35"/>
        <v>344824000000</v>
      </c>
      <c r="W127" s="2">
        <v>38362</v>
      </c>
      <c r="X127" s="8">
        <f>W127*1</f>
        <v>38362</v>
      </c>
      <c r="Y127" s="16">
        <v>5</v>
      </c>
      <c r="Z127" s="82">
        <v>4</v>
      </c>
      <c r="AA127" s="2">
        <v>2</v>
      </c>
      <c r="AB127" s="2">
        <v>1</v>
      </c>
      <c r="AC127" s="2" t="s">
        <v>77</v>
      </c>
      <c r="AD127" s="2">
        <v>0</v>
      </c>
      <c r="AE127" s="4">
        <v>4.1</v>
      </c>
      <c r="AF127" s="12">
        <v>2</v>
      </c>
      <c r="AG127" s="4">
        <v>3.7</v>
      </c>
      <c r="AH127" s="30">
        <v>87.3</v>
      </c>
      <c r="AI127" s="4">
        <v>10.4</v>
      </c>
      <c r="AJ127" s="2">
        <v>0</v>
      </c>
      <c r="AK127" s="15">
        <v>19</v>
      </c>
    </row>
    <row r="128" spans="1:37" ht="12.75">
      <c r="A128" s="2">
        <v>2001</v>
      </c>
      <c r="B128" s="2" t="s">
        <v>55</v>
      </c>
      <c r="C128" s="15">
        <v>30</v>
      </c>
      <c r="D128" s="2">
        <v>1017352</v>
      </c>
      <c r="E128" s="63">
        <v>8506516</v>
      </c>
      <c r="F128" s="46">
        <v>36918</v>
      </c>
      <c r="G128" s="8">
        <f t="shared" si="32"/>
        <v>4339.967149888392</v>
      </c>
      <c r="H128" s="59">
        <f>(G128*1.02402)</f>
        <v>4444.213160828711</v>
      </c>
      <c r="I128" s="59">
        <v>4163.398234050444</v>
      </c>
      <c r="J128" s="8">
        <f t="shared" si="56"/>
        <v>280.81492677826645</v>
      </c>
      <c r="K128" s="8">
        <f t="shared" si="59"/>
        <v>0.06744849062998955</v>
      </c>
      <c r="L128" s="15">
        <v>731025906239</v>
      </c>
      <c r="M128" s="39">
        <v>18945750514</v>
      </c>
      <c r="N128" s="42">
        <f>M128*1.02402</f>
        <v>19400827441.34628</v>
      </c>
      <c r="O128" s="26">
        <f t="shared" si="57"/>
        <v>308196245</v>
      </c>
      <c r="P128" s="15">
        <v>16434567683</v>
      </c>
      <c r="Q128" s="10">
        <f t="shared" si="33"/>
        <v>2280.7019279510296</v>
      </c>
      <c r="R128" s="8">
        <f t="shared" si="58"/>
        <v>70.94653764563554</v>
      </c>
      <c r="S128" s="14">
        <f>(F128*1000000+M128)*1.02402</f>
        <v>57205597801.346275</v>
      </c>
      <c r="T128" s="10">
        <f t="shared" si="34"/>
        <v>6724.9150887797405</v>
      </c>
      <c r="U128" s="2">
        <v>355106</v>
      </c>
      <c r="V128" s="15">
        <f t="shared" si="35"/>
        <v>355106000000</v>
      </c>
      <c r="W128" s="2">
        <v>39141</v>
      </c>
      <c r="X128" s="8">
        <f>W128*1.02402</f>
        <v>40081.16682</v>
      </c>
      <c r="Y128" s="16">
        <v>9</v>
      </c>
      <c r="Z128" s="82">
        <v>5</v>
      </c>
      <c r="AA128" s="2">
        <v>0</v>
      </c>
      <c r="AB128" s="2">
        <v>2</v>
      </c>
      <c r="AC128" s="2" t="s">
        <v>78</v>
      </c>
      <c r="AD128" s="2">
        <v>0</v>
      </c>
      <c r="AE128" s="4">
        <v>4.1</v>
      </c>
      <c r="AF128" s="12">
        <v>2</v>
      </c>
      <c r="AG128" s="4">
        <v>4.3</v>
      </c>
      <c r="AH128" s="81">
        <v>86.6</v>
      </c>
      <c r="AI128" s="4">
        <v>10.5</v>
      </c>
      <c r="AJ128" s="2">
        <v>0</v>
      </c>
      <c r="AK128" s="15">
        <v>53</v>
      </c>
    </row>
    <row r="129" spans="1:37" ht="12.75">
      <c r="A129" s="2">
        <v>2002</v>
      </c>
      <c r="B129" s="2" t="s">
        <v>55</v>
      </c>
      <c r="C129" s="15">
        <v>30</v>
      </c>
      <c r="D129" s="2">
        <v>1014572</v>
      </c>
      <c r="E129" s="63">
        <v>8577514</v>
      </c>
      <c r="F129" s="47">
        <v>36264</v>
      </c>
      <c r="G129" s="8">
        <f t="shared" si="32"/>
        <v>4227.798404059731</v>
      </c>
      <c r="H129" s="59">
        <f>(G129*1.04193)</f>
        <v>4405.069991141956</v>
      </c>
      <c r="I129" s="59">
        <v>4444.213160828711</v>
      </c>
      <c r="J129" s="8">
        <f t="shared" si="56"/>
        <v>-39.143169686754845</v>
      </c>
      <c r="K129" s="8">
        <f t="shared" si="59"/>
        <v>-0.008807671520295806</v>
      </c>
      <c r="L129" s="15">
        <v>693257299708</v>
      </c>
      <c r="M129" s="55">
        <v>17001514036</v>
      </c>
      <c r="N129" s="42">
        <f>M129*1.04193</f>
        <v>17714387519.52948</v>
      </c>
      <c r="O129" s="26">
        <f t="shared" si="57"/>
        <v>-1944236478</v>
      </c>
      <c r="P129" s="15">
        <v>-1944236478</v>
      </c>
      <c r="Q129" s="10">
        <f t="shared" si="33"/>
        <v>2065.212312043965</v>
      </c>
      <c r="R129" s="8">
        <f t="shared" si="58"/>
        <v>-215.4896159070645</v>
      </c>
      <c r="S129" s="14">
        <f>(F129*1000000+M129)*1.04193</f>
        <v>55498937039.52948</v>
      </c>
      <c r="T129" s="10">
        <f t="shared" si="34"/>
        <v>6470.282303185921</v>
      </c>
      <c r="U129" s="2">
        <v>357923</v>
      </c>
      <c r="V129" s="15">
        <f t="shared" si="35"/>
        <v>357923000000</v>
      </c>
      <c r="W129" s="2">
        <v>39290</v>
      </c>
      <c r="X129" s="8">
        <f>W129*1.04193</f>
        <v>40937.4297</v>
      </c>
      <c r="Y129" s="16">
        <v>9</v>
      </c>
      <c r="Z129" s="82">
        <v>9</v>
      </c>
      <c r="AA129" s="2">
        <v>2</v>
      </c>
      <c r="AB129" s="2">
        <v>0</v>
      </c>
      <c r="AC129" s="2" t="s">
        <v>79</v>
      </c>
      <c r="AD129" s="2">
        <v>1</v>
      </c>
      <c r="AE129" s="4">
        <v>4.1</v>
      </c>
      <c r="AF129" s="12">
        <v>3.75</v>
      </c>
      <c r="AG129" s="4">
        <v>5.8</v>
      </c>
      <c r="AH129" s="81">
        <v>85.9</v>
      </c>
      <c r="AI129" s="4">
        <v>10.4</v>
      </c>
      <c r="AJ129" s="2">
        <v>0</v>
      </c>
      <c r="AK129" s="15">
        <v>24</v>
      </c>
    </row>
    <row r="130" spans="1:37" ht="12.75">
      <c r="A130" s="2">
        <v>2003</v>
      </c>
      <c r="B130" s="2" t="s">
        <v>55</v>
      </c>
      <c r="C130" s="15">
        <v>30</v>
      </c>
      <c r="D130" s="2">
        <v>1017105</v>
      </c>
      <c r="E130" s="36">
        <v>8632553</v>
      </c>
      <c r="F130" s="46">
        <v>38749</v>
      </c>
      <c r="G130" s="8">
        <f aca="true" t="shared" si="60" ref="G130:G193">(F130*1000000)/E130</f>
        <v>4488.706875011367</v>
      </c>
      <c r="H130" s="59">
        <f>(G130*1.06409)</f>
        <v>4776.388098630845</v>
      </c>
      <c r="I130" s="59">
        <v>4405.069991141956</v>
      </c>
      <c r="J130" s="8">
        <f t="shared" si="56"/>
        <v>371.3181074888889</v>
      </c>
      <c r="K130" s="8">
        <f t="shared" si="59"/>
        <v>0.08429335021590194</v>
      </c>
      <c r="L130" s="15">
        <v>723743176992</v>
      </c>
      <c r="M130" s="39">
        <v>16817673499</v>
      </c>
      <c r="N130" s="42">
        <f>M130*1.06409</f>
        <v>17895518193.55091</v>
      </c>
      <c r="O130" s="26">
        <f t="shared" si="57"/>
        <v>-183840537</v>
      </c>
      <c r="P130" s="15">
        <v>-183840537</v>
      </c>
      <c r="Q130" s="10">
        <f aca="true" t="shared" si="61" ref="Q130:Q193">N130/E130</f>
        <v>2073.02731805422</v>
      </c>
      <c r="R130" s="8">
        <f t="shared" si="58"/>
        <v>7.81500601025482</v>
      </c>
      <c r="S130" s="14">
        <f>(F130*1000000+M130)*1.06409</f>
        <v>59127941603.55091</v>
      </c>
      <c r="T130" s="10">
        <f aca="true" t="shared" si="62" ref="T130:T193">H130+Q130</f>
        <v>6849.415416685065</v>
      </c>
      <c r="U130" s="2">
        <v>366634</v>
      </c>
      <c r="V130" s="15">
        <f t="shared" si="35"/>
        <v>366634000000</v>
      </c>
      <c r="W130" s="2">
        <v>39717</v>
      </c>
      <c r="X130" s="8">
        <f>W130*1.06409</f>
        <v>42262.46253</v>
      </c>
      <c r="Y130" s="16">
        <v>9</v>
      </c>
      <c r="Z130" s="82">
        <v>9</v>
      </c>
      <c r="AA130" s="2">
        <v>0</v>
      </c>
      <c r="AB130" s="2">
        <v>2</v>
      </c>
      <c r="AC130" s="2" t="s">
        <v>79</v>
      </c>
      <c r="AD130" s="2">
        <v>1</v>
      </c>
      <c r="AE130" s="4">
        <v>3.9</v>
      </c>
      <c r="AF130" s="24">
        <v>3.75</v>
      </c>
      <c r="AG130" s="4">
        <v>5.8</v>
      </c>
      <c r="AH130" s="81">
        <v>86.2</v>
      </c>
      <c r="AI130" s="4">
        <v>10.4</v>
      </c>
      <c r="AJ130" s="2">
        <v>0</v>
      </c>
      <c r="AK130" s="15">
        <v>53</v>
      </c>
    </row>
    <row r="131" spans="1:37" ht="12.75">
      <c r="A131" s="2">
        <v>2004</v>
      </c>
      <c r="B131" s="2" t="s">
        <v>55</v>
      </c>
      <c r="C131" s="15">
        <v>30</v>
      </c>
      <c r="D131" s="2">
        <v>1045472</v>
      </c>
      <c r="E131" s="36">
        <v>8675879</v>
      </c>
      <c r="F131" s="47">
        <v>39553</v>
      </c>
      <c r="G131" s="8">
        <f t="shared" si="60"/>
        <v>4558.961691374442</v>
      </c>
      <c r="H131" s="59">
        <f>(G131*1.09429)</f>
        <v>4988.826189254139</v>
      </c>
      <c r="I131" s="59">
        <v>4776.388098630845</v>
      </c>
      <c r="J131" s="8">
        <f t="shared" si="56"/>
        <v>212.43809062329365</v>
      </c>
      <c r="K131" s="8">
        <f t="shared" si="59"/>
        <v>0.04447672304605842</v>
      </c>
      <c r="L131" s="15">
        <v>817935848814</v>
      </c>
      <c r="M131" s="55">
        <v>19192130841</v>
      </c>
      <c r="N131" s="42">
        <f>M131*1.09429</f>
        <v>21001756857.99789</v>
      </c>
      <c r="O131" s="26">
        <f t="shared" si="57"/>
        <v>2374457342</v>
      </c>
      <c r="P131" s="15">
        <v>2374457342</v>
      </c>
      <c r="Q131" s="10">
        <f t="shared" si="61"/>
        <v>2420.706519535126</v>
      </c>
      <c r="R131" s="8">
        <f t="shared" si="58"/>
        <v>347.67920148090616</v>
      </c>
      <c r="S131" s="14">
        <f>(F131*1000000+M131)*1.09429</f>
        <v>64284209227.99789</v>
      </c>
      <c r="T131" s="10">
        <f t="shared" si="62"/>
        <v>7409.532708789265</v>
      </c>
      <c r="U131" s="2">
        <v>375092</v>
      </c>
      <c r="V131" s="15">
        <f t="shared" si="35"/>
        <v>375092000000</v>
      </c>
      <c r="W131" s="2">
        <v>41858</v>
      </c>
      <c r="X131" s="8">
        <f>W131*1.09429</f>
        <v>45804.79082</v>
      </c>
      <c r="Y131" s="16">
        <v>5</v>
      </c>
      <c r="Z131" s="82">
        <v>9</v>
      </c>
      <c r="AA131" s="2">
        <v>0</v>
      </c>
      <c r="AB131" s="2">
        <v>0</v>
      </c>
      <c r="AC131" s="2" t="s">
        <v>79</v>
      </c>
      <c r="AD131" s="2">
        <v>1</v>
      </c>
      <c r="AE131" s="4">
        <v>4.1</v>
      </c>
      <c r="AF131" s="25">
        <v>3.5</v>
      </c>
      <c r="AG131" s="4">
        <v>4.9</v>
      </c>
      <c r="AH131" s="30">
        <v>87.6</v>
      </c>
      <c r="AI131" s="4">
        <v>10.5</v>
      </c>
      <c r="AJ131" s="2">
        <v>0</v>
      </c>
      <c r="AK131" s="15">
        <v>53</v>
      </c>
    </row>
    <row r="132" spans="1:37" ht="12.75">
      <c r="A132" s="5">
        <v>1995</v>
      </c>
      <c r="B132" s="2" t="s">
        <v>54</v>
      </c>
      <c r="C132" s="15">
        <v>31</v>
      </c>
      <c r="D132" s="2">
        <v>728105</v>
      </c>
      <c r="E132" s="35">
        <v>1682417</v>
      </c>
      <c r="F132" s="26">
        <v>4363</v>
      </c>
      <c r="G132" s="8">
        <f t="shared" si="60"/>
        <v>2593.292863778718</v>
      </c>
      <c r="H132" s="59">
        <f>(G132*0.92115)</f>
        <v>2388.8117214697663</v>
      </c>
      <c r="L132" s="15">
        <v>583865200000</v>
      </c>
      <c r="M132" s="14">
        <v>432100000</v>
      </c>
      <c r="N132" s="15">
        <f>M132*0.92115</f>
        <v>398028915</v>
      </c>
      <c r="O132" s="26"/>
      <c r="Q132" s="10">
        <f t="shared" si="61"/>
        <v>236.58160551159432</v>
      </c>
      <c r="S132" s="14">
        <f>(F132*1000000+M132)*0.92115</f>
        <v>4417006365</v>
      </c>
      <c r="T132" s="10">
        <f t="shared" si="62"/>
        <v>2625.3933269813606</v>
      </c>
      <c r="V132" s="15">
        <f aca="true" t="shared" si="63" ref="V132:V195">U132*1000000</f>
        <v>0</v>
      </c>
      <c r="W132" s="2">
        <v>18426</v>
      </c>
      <c r="X132" s="10">
        <f>W132*0.92115</f>
        <v>16973.1099</v>
      </c>
      <c r="Y132" s="15">
        <v>2</v>
      </c>
      <c r="Z132" s="82"/>
      <c r="AA132" s="6">
        <v>0</v>
      </c>
      <c r="AC132" s="2" t="s">
        <v>80</v>
      </c>
      <c r="AD132" s="2">
        <v>0</v>
      </c>
      <c r="AE132" s="20">
        <v>3.1666666666666665</v>
      </c>
      <c r="AF132" s="20">
        <v>3.25</v>
      </c>
      <c r="AG132" s="4">
        <v>6.8</v>
      </c>
      <c r="AH132" s="30">
        <v>80</v>
      </c>
      <c r="AI132" s="4">
        <v>10.6</v>
      </c>
      <c r="AJ132" s="2">
        <v>0</v>
      </c>
      <c r="AK132" s="15">
        <v>53</v>
      </c>
    </row>
    <row r="133" spans="1:37" ht="12.75">
      <c r="A133" s="2">
        <v>1996</v>
      </c>
      <c r="B133" s="2" t="s">
        <v>54</v>
      </c>
      <c r="C133" s="15">
        <v>31</v>
      </c>
      <c r="D133" s="5">
        <v>780107</v>
      </c>
      <c r="E133" s="35">
        <v>1706151</v>
      </c>
      <c r="F133" s="26">
        <v>4447</v>
      </c>
      <c r="G133" s="8">
        <f t="shared" si="60"/>
        <v>2606.4515977776878</v>
      </c>
      <c r="H133" s="59">
        <f>(G133*0.93859)</f>
        <v>2446.38940515816</v>
      </c>
      <c r="I133" s="59">
        <v>2388.8117214697663</v>
      </c>
      <c r="J133" s="8">
        <f aca="true" t="shared" si="64" ref="J133:J141">H133-H132</f>
        <v>57.57768368839379</v>
      </c>
      <c r="K133" s="8">
        <f>(H133-H132)/H132</f>
        <v>0.02410306478777989</v>
      </c>
      <c r="L133" s="14">
        <v>622827062949</v>
      </c>
      <c r="M133" s="14">
        <v>930810653</v>
      </c>
      <c r="N133" s="15">
        <f>M133*0.93859</f>
        <v>873649570.79927</v>
      </c>
      <c r="O133" s="26">
        <f aca="true" t="shared" si="65" ref="O133:O141">M133-M132</f>
        <v>498710653</v>
      </c>
      <c r="P133" s="15">
        <v>498710653</v>
      </c>
      <c r="Q133" s="10">
        <f t="shared" si="61"/>
        <v>512.0587631453899</v>
      </c>
      <c r="R133" s="8">
        <f aca="true" t="shared" si="66" ref="R133:R141">Q133-Q132</f>
        <v>275.47715763379557</v>
      </c>
      <c r="S133" s="14">
        <f>(F133*1000000+M133)*0.93859</f>
        <v>5047559300.799271</v>
      </c>
      <c r="T133" s="10">
        <f t="shared" si="62"/>
        <v>2958.44816830355</v>
      </c>
      <c r="V133" s="15">
        <f t="shared" si="63"/>
        <v>0</v>
      </c>
      <c r="W133" s="2">
        <v>19029</v>
      </c>
      <c r="X133" s="10">
        <f>W133*0.93859</f>
        <v>17860.42911</v>
      </c>
      <c r="Y133" s="15">
        <v>1</v>
      </c>
      <c r="Z133" s="15">
        <v>2</v>
      </c>
      <c r="AA133" s="2">
        <v>1</v>
      </c>
      <c r="AB133" s="6">
        <v>0</v>
      </c>
      <c r="AC133" s="2" t="s">
        <v>80</v>
      </c>
      <c r="AD133" s="2">
        <v>0</v>
      </c>
      <c r="AE133" s="20">
        <v>3.25</v>
      </c>
      <c r="AF133" s="20">
        <v>3.25</v>
      </c>
      <c r="AG133" s="4">
        <v>7.5</v>
      </c>
      <c r="AH133" s="30">
        <v>77.1</v>
      </c>
      <c r="AI133" s="4">
        <v>10.8</v>
      </c>
      <c r="AJ133" s="2">
        <v>0</v>
      </c>
      <c r="AK133" s="15">
        <v>53</v>
      </c>
    </row>
    <row r="134" spans="1:37" ht="12.75">
      <c r="A134" s="2">
        <v>1997</v>
      </c>
      <c r="B134" s="2" t="s">
        <v>54</v>
      </c>
      <c r="C134" s="15">
        <v>31</v>
      </c>
      <c r="D134" s="2">
        <v>809459</v>
      </c>
      <c r="E134" s="2">
        <v>1722939</v>
      </c>
      <c r="F134" s="28">
        <v>4414</v>
      </c>
      <c r="G134" s="8">
        <f t="shared" si="60"/>
        <v>2561.901495061636</v>
      </c>
      <c r="H134" s="59">
        <f>(G134*0.95415)</f>
        <v>2444.4383115130604</v>
      </c>
      <c r="I134" s="59">
        <v>2446.38940515816</v>
      </c>
      <c r="J134" s="8">
        <f t="shared" si="64"/>
        <v>-1.9510936450997178</v>
      </c>
      <c r="K134" s="8">
        <f aca="true" t="shared" si="67" ref="K134:K141">(H134-H133)/H133</f>
        <v>-0.0007975400976581563</v>
      </c>
      <c r="L134" s="15">
        <v>687597998554</v>
      </c>
      <c r="M134" s="14">
        <v>1775557123</v>
      </c>
      <c r="N134" s="32">
        <f>M134*0.95415</f>
        <v>1694147828.91045</v>
      </c>
      <c r="O134" s="26">
        <f t="shared" si="65"/>
        <v>844746470</v>
      </c>
      <c r="P134" s="15">
        <v>844746470</v>
      </c>
      <c r="Q134" s="10">
        <f t="shared" si="61"/>
        <v>983.2895006210028</v>
      </c>
      <c r="R134" s="8">
        <f t="shared" si="66"/>
        <v>471.23073747561295</v>
      </c>
      <c r="S134" s="14">
        <f>(F134*1000000+M134)*0.95415</f>
        <v>5905765928.91045</v>
      </c>
      <c r="T134" s="10">
        <f t="shared" si="62"/>
        <v>3427.7278121340632</v>
      </c>
      <c r="U134" s="2">
        <v>45762</v>
      </c>
      <c r="V134" s="15">
        <f t="shared" si="63"/>
        <v>45762000000</v>
      </c>
      <c r="W134" s="2">
        <v>19698</v>
      </c>
      <c r="X134" s="8">
        <f>W134*0.95415</f>
        <v>18794.846700000002</v>
      </c>
      <c r="Y134" s="15">
        <v>1</v>
      </c>
      <c r="Z134" s="15">
        <v>1</v>
      </c>
      <c r="AA134" s="2">
        <v>0</v>
      </c>
      <c r="AB134" s="2">
        <v>1</v>
      </c>
      <c r="AC134" s="2" t="s">
        <v>80</v>
      </c>
      <c r="AD134" s="2">
        <v>0</v>
      </c>
      <c r="AE134" s="12">
        <v>3.25</v>
      </c>
      <c r="AF134" s="20">
        <v>2.75</v>
      </c>
      <c r="AG134" s="4">
        <v>6.6</v>
      </c>
      <c r="AH134" s="4">
        <v>78</v>
      </c>
      <c r="AI134" s="4">
        <v>11</v>
      </c>
      <c r="AJ134" s="2">
        <v>0</v>
      </c>
      <c r="AK134" s="15">
        <v>53</v>
      </c>
    </row>
    <row r="135" spans="1:37" ht="12.75">
      <c r="A135" s="2">
        <v>1998</v>
      </c>
      <c r="B135" s="2" t="s">
        <v>54</v>
      </c>
      <c r="C135" s="15">
        <v>31</v>
      </c>
      <c r="D135" s="2">
        <v>921840</v>
      </c>
      <c r="E135" s="2">
        <v>1733535</v>
      </c>
      <c r="F135" s="52">
        <v>6025</v>
      </c>
      <c r="G135" s="8">
        <f t="shared" si="60"/>
        <v>3475.557170752249</v>
      </c>
      <c r="H135" s="59">
        <f>(G135*0.96475)</f>
        <v>3353.0437804832322</v>
      </c>
      <c r="I135" s="59">
        <v>2444.4383115130604</v>
      </c>
      <c r="J135" s="8">
        <f t="shared" si="64"/>
        <v>908.6054689701718</v>
      </c>
      <c r="K135" s="8">
        <f t="shared" si="67"/>
        <v>0.3717031698819033</v>
      </c>
      <c r="L135" s="15">
        <v>680474247508</v>
      </c>
      <c r="M135" s="40">
        <v>1854728713</v>
      </c>
      <c r="N135" s="40">
        <f>M135*0.96475</f>
        <v>1789349525.86675</v>
      </c>
      <c r="O135" s="26">
        <f t="shared" si="65"/>
        <v>79171590</v>
      </c>
      <c r="P135" s="15">
        <v>79171590</v>
      </c>
      <c r="Q135" s="10">
        <f t="shared" si="61"/>
        <v>1032.1969420096796</v>
      </c>
      <c r="R135" s="8">
        <f t="shared" si="66"/>
        <v>48.907441388676716</v>
      </c>
      <c r="S135" s="14">
        <f>(F135*1000000+M135)*0.96475</f>
        <v>7601968275.86675</v>
      </c>
      <c r="T135" s="10">
        <f t="shared" si="62"/>
        <v>4385.240722492912</v>
      </c>
      <c r="U135" s="2">
        <v>46278</v>
      </c>
      <c r="V135" s="15">
        <f t="shared" si="63"/>
        <v>46278000000</v>
      </c>
      <c r="W135" s="2">
        <v>20656</v>
      </c>
      <c r="X135" s="8">
        <f>W135*0.96475</f>
        <v>19927.876</v>
      </c>
      <c r="Y135" s="15">
        <v>1</v>
      </c>
      <c r="Z135" s="15">
        <v>1</v>
      </c>
      <c r="AA135" s="2">
        <v>1</v>
      </c>
      <c r="AB135" s="2">
        <v>0</v>
      </c>
      <c r="AC135" s="2" t="s">
        <v>80</v>
      </c>
      <c r="AD135" s="2">
        <v>0</v>
      </c>
      <c r="AE135" s="23">
        <v>3.5</v>
      </c>
      <c r="AF135" s="23">
        <v>3.25</v>
      </c>
      <c r="AG135" s="4">
        <v>6.2</v>
      </c>
      <c r="AH135" s="4">
        <v>79.6</v>
      </c>
      <c r="AI135" s="4">
        <v>11.1</v>
      </c>
      <c r="AJ135" s="2">
        <v>0</v>
      </c>
      <c r="AK135" s="15">
        <v>53</v>
      </c>
    </row>
    <row r="136" spans="1:37" ht="12.75">
      <c r="A136" s="2">
        <v>1999</v>
      </c>
      <c r="B136" s="2" t="s">
        <v>54</v>
      </c>
      <c r="C136" s="15">
        <v>31</v>
      </c>
      <c r="D136" s="2">
        <v>977547</v>
      </c>
      <c r="E136" s="2">
        <v>1739844</v>
      </c>
      <c r="F136" s="28">
        <v>5534</v>
      </c>
      <c r="G136" s="8">
        <f t="shared" si="60"/>
        <v>3180.744940350974</v>
      </c>
      <c r="H136" s="59">
        <f>(G136*0.97868)</f>
        <v>3112.931458222691</v>
      </c>
      <c r="I136" s="59">
        <v>3353.0437804832322</v>
      </c>
      <c r="J136" s="8">
        <f t="shared" si="64"/>
        <v>-240.11232226054108</v>
      </c>
      <c r="K136" s="8">
        <f t="shared" si="67"/>
        <v>-0.07161025563046382</v>
      </c>
      <c r="L136" s="15">
        <v>692820620412</v>
      </c>
      <c r="M136" s="14">
        <v>3133455140</v>
      </c>
      <c r="N136" s="41">
        <f>M136*0.97868</f>
        <v>3066649876.4151998</v>
      </c>
      <c r="O136" s="26">
        <f t="shared" si="65"/>
        <v>1278726427</v>
      </c>
      <c r="P136" s="15">
        <v>1278726427</v>
      </c>
      <c r="Q136" s="10">
        <f t="shared" si="61"/>
        <v>1762.600483960171</v>
      </c>
      <c r="R136" s="8">
        <f t="shared" si="66"/>
        <v>730.4035419504914</v>
      </c>
      <c r="S136" s="14">
        <f>(F136*1000000+M136)*0.97868</f>
        <v>8482664996.4152</v>
      </c>
      <c r="T136" s="10">
        <f t="shared" si="62"/>
        <v>4875.531942182863</v>
      </c>
      <c r="U136" s="2">
        <v>50052</v>
      </c>
      <c r="V136" s="15">
        <f t="shared" si="63"/>
        <v>50052000000</v>
      </c>
      <c r="W136" s="2">
        <v>21042</v>
      </c>
      <c r="X136" s="8">
        <f>W136*0.97868</f>
        <v>20593.38456</v>
      </c>
      <c r="Y136" s="15">
        <v>2</v>
      </c>
      <c r="Z136" s="15">
        <v>1</v>
      </c>
      <c r="AA136" s="2">
        <v>0</v>
      </c>
      <c r="AB136" s="2">
        <v>1</v>
      </c>
      <c r="AC136" s="2" t="s">
        <v>80</v>
      </c>
      <c r="AD136" s="2">
        <v>0</v>
      </c>
      <c r="AE136" s="12">
        <v>3.5</v>
      </c>
      <c r="AF136" s="12">
        <v>3</v>
      </c>
      <c r="AG136" s="4">
        <v>5.6</v>
      </c>
      <c r="AH136" s="4">
        <v>80.9</v>
      </c>
      <c r="AI136" s="4">
        <v>11</v>
      </c>
      <c r="AJ136" s="2">
        <v>0</v>
      </c>
      <c r="AK136" s="15">
        <v>53</v>
      </c>
    </row>
    <row r="137" spans="1:37" ht="12.75">
      <c r="A137" s="2">
        <v>2000</v>
      </c>
      <c r="B137" s="2" t="s">
        <v>54</v>
      </c>
      <c r="C137" s="15">
        <v>31</v>
      </c>
      <c r="D137" s="2">
        <v>1067178</v>
      </c>
      <c r="E137" s="63">
        <v>1821656</v>
      </c>
      <c r="F137" s="46">
        <v>5801</v>
      </c>
      <c r="G137" s="8">
        <f t="shared" si="60"/>
        <v>3184.4651240409826</v>
      </c>
      <c r="H137" s="59">
        <f>(G137*1)</f>
        <v>3184.4651240409826</v>
      </c>
      <c r="I137" s="59">
        <v>3112.931458222691</v>
      </c>
      <c r="J137" s="8">
        <f t="shared" si="64"/>
        <v>71.53366581829141</v>
      </c>
      <c r="K137" s="8">
        <f t="shared" si="67"/>
        <v>0.02297951843087901</v>
      </c>
      <c r="L137" s="15">
        <v>780418627647</v>
      </c>
      <c r="M137" s="39">
        <v>2390543488</v>
      </c>
      <c r="N137" s="42">
        <f>M137*1</f>
        <v>2390543488</v>
      </c>
      <c r="O137" s="26">
        <f t="shared" si="65"/>
        <v>-742911652</v>
      </c>
      <c r="P137" s="15">
        <v>15504099129</v>
      </c>
      <c r="Q137" s="10">
        <f t="shared" si="61"/>
        <v>1312.2913920081508</v>
      </c>
      <c r="R137" s="8">
        <f t="shared" si="66"/>
        <v>-450.30909195202025</v>
      </c>
      <c r="S137" s="14">
        <f>(F137*1000000+M137)*1</f>
        <v>8191543488</v>
      </c>
      <c r="T137" s="10">
        <f t="shared" si="62"/>
        <v>4496.756516049133</v>
      </c>
      <c r="U137" s="2">
        <v>50725</v>
      </c>
      <c r="V137" s="15">
        <f t="shared" si="63"/>
        <v>50725000000</v>
      </c>
      <c r="W137" s="2">
        <v>22133</v>
      </c>
      <c r="X137" s="8">
        <f>W137*1</f>
        <v>22133</v>
      </c>
      <c r="Y137" s="15">
        <v>2</v>
      </c>
      <c r="Z137" s="15">
        <v>2</v>
      </c>
      <c r="AA137" s="2">
        <v>0</v>
      </c>
      <c r="AB137" s="2">
        <v>0</v>
      </c>
      <c r="AC137" s="2" t="s">
        <v>80</v>
      </c>
      <c r="AD137" s="2">
        <v>0</v>
      </c>
      <c r="AE137" s="4">
        <v>3.3</v>
      </c>
      <c r="AF137" s="12">
        <v>2.5</v>
      </c>
      <c r="AG137" s="4">
        <v>5</v>
      </c>
      <c r="AH137" s="4">
        <v>82.2</v>
      </c>
      <c r="AI137" s="4">
        <v>11</v>
      </c>
      <c r="AJ137" s="2">
        <v>0</v>
      </c>
      <c r="AK137" s="15">
        <v>53</v>
      </c>
    </row>
    <row r="138" spans="1:37" ht="12.75">
      <c r="A138" s="2">
        <v>2001</v>
      </c>
      <c r="B138" s="2" t="s">
        <v>54</v>
      </c>
      <c r="C138" s="15">
        <v>31</v>
      </c>
      <c r="D138" s="2">
        <v>1017352</v>
      </c>
      <c r="E138" s="63">
        <v>1832783</v>
      </c>
      <c r="F138" s="47">
        <v>5482</v>
      </c>
      <c r="G138" s="8">
        <f t="shared" si="60"/>
        <v>2991.0796859202646</v>
      </c>
      <c r="H138" s="59">
        <f>(G138*1.02402)</f>
        <v>3062.9254199760694</v>
      </c>
      <c r="I138" s="59">
        <v>3184.4651240409826</v>
      </c>
      <c r="J138" s="8">
        <f t="shared" si="64"/>
        <v>-121.53970406491317</v>
      </c>
      <c r="K138" s="8">
        <f t="shared" si="67"/>
        <v>-0.03816644219066945</v>
      </c>
      <c r="L138" s="15">
        <v>731025906239</v>
      </c>
      <c r="M138" s="55">
        <v>1404619792</v>
      </c>
      <c r="N138" s="42">
        <f>M138*1.02402</f>
        <v>1438358759.4038398</v>
      </c>
      <c r="O138" s="26">
        <f t="shared" si="65"/>
        <v>-985923696</v>
      </c>
      <c r="P138" s="15">
        <v>-17232934477</v>
      </c>
      <c r="Q138" s="10">
        <f t="shared" si="61"/>
        <v>784.7949044725098</v>
      </c>
      <c r="R138" s="8">
        <f t="shared" si="66"/>
        <v>-527.496487535641</v>
      </c>
      <c r="S138" s="14">
        <f>(F138*1000000+M138)*1.02402</f>
        <v>7052036399.403839</v>
      </c>
      <c r="T138" s="10">
        <f t="shared" si="62"/>
        <v>3847.720324448579</v>
      </c>
      <c r="U138" s="2">
        <v>50926</v>
      </c>
      <c r="V138" s="15">
        <f t="shared" si="63"/>
        <v>50926000000</v>
      </c>
      <c r="W138" s="2">
        <v>24083</v>
      </c>
      <c r="X138" s="8">
        <f>W138*1.02402</f>
        <v>24661.47366</v>
      </c>
      <c r="Y138" s="15">
        <v>2</v>
      </c>
      <c r="Z138" s="15">
        <v>2</v>
      </c>
      <c r="AA138" s="2">
        <v>0</v>
      </c>
      <c r="AB138" s="2">
        <v>0</v>
      </c>
      <c r="AC138" s="2" t="s">
        <v>80</v>
      </c>
      <c r="AD138" s="2">
        <v>0</v>
      </c>
      <c r="AE138" s="4">
        <v>3.3</v>
      </c>
      <c r="AF138" s="12">
        <v>2</v>
      </c>
      <c r="AG138" s="4">
        <v>4.9</v>
      </c>
      <c r="AH138" s="58">
        <v>81.2</v>
      </c>
      <c r="AI138" s="4">
        <v>10.3</v>
      </c>
      <c r="AJ138" s="2">
        <v>0</v>
      </c>
      <c r="AK138" s="15">
        <v>53</v>
      </c>
    </row>
    <row r="139" spans="1:37" ht="12.75">
      <c r="A139" s="2">
        <v>2002</v>
      </c>
      <c r="B139" s="2" t="s">
        <v>54</v>
      </c>
      <c r="C139" s="15">
        <v>31</v>
      </c>
      <c r="D139" s="2">
        <v>1014572</v>
      </c>
      <c r="E139" s="63">
        <v>1855353</v>
      </c>
      <c r="F139" s="67">
        <v>5614</v>
      </c>
      <c r="G139" s="8">
        <f t="shared" si="60"/>
        <v>3025.8392877258398</v>
      </c>
      <c r="H139" s="59">
        <f>(G139*1.04193)</f>
        <v>3152.7127290601843</v>
      </c>
      <c r="I139" s="59">
        <v>3062.9254199760694</v>
      </c>
      <c r="J139" s="8">
        <f t="shared" si="64"/>
        <v>89.7873090841149</v>
      </c>
      <c r="K139" s="8">
        <f t="shared" si="67"/>
        <v>0.029314232889423864</v>
      </c>
      <c r="L139" s="15">
        <v>693257299708</v>
      </c>
      <c r="M139" s="39">
        <v>1196144288</v>
      </c>
      <c r="N139" s="42">
        <f>M139*1.04193</f>
        <v>1246298617.99584</v>
      </c>
      <c r="O139" s="26">
        <f t="shared" si="65"/>
        <v>-208475504</v>
      </c>
      <c r="P139" s="15">
        <v>-208475504</v>
      </c>
      <c r="Q139" s="10">
        <f t="shared" si="61"/>
        <v>671.7312651532296</v>
      </c>
      <c r="R139" s="8">
        <f t="shared" si="66"/>
        <v>-113.06363931928013</v>
      </c>
      <c r="S139" s="14">
        <f>(F139*1000000+M139)*1.04193</f>
        <v>7095693637.99584</v>
      </c>
      <c r="T139" s="10">
        <f t="shared" si="62"/>
        <v>3824.443994213414</v>
      </c>
      <c r="U139" s="2">
        <v>51633</v>
      </c>
      <c r="V139" s="15">
        <f t="shared" si="63"/>
        <v>51633000000</v>
      </c>
      <c r="W139" s="2">
        <v>24247</v>
      </c>
      <c r="X139" s="8">
        <f>W139*1.04193</f>
        <v>25263.67671</v>
      </c>
      <c r="Y139" s="15">
        <v>3</v>
      </c>
      <c r="Z139" s="15">
        <v>2</v>
      </c>
      <c r="AA139" s="2">
        <v>0</v>
      </c>
      <c r="AB139" s="2">
        <v>0</v>
      </c>
      <c r="AC139" s="2" t="s">
        <v>80</v>
      </c>
      <c r="AD139" s="2">
        <v>0</v>
      </c>
      <c r="AE139" s="4">
        <v>3.3</v>
      </c>
      <c r="AF139" s="12">
        <v>2</v>
      </c>
      <c r="AG139" s="4">
        <v>5.5</v>
      </c>
      <c r="AH139" s="58">
        <v>81.6</v>
      </c>
      <c r="AI139" s="4">
        <v>10</v>
      </c>
      <c r="AJ139" s="2">
        <v>0</v>
      </c>
      <c r="AK139" s="15">
        <v>53</v>
      </c>
    </row>
    <row r="140" spans="1:37" ht="12.75">
      <c r="A140" s="2">
        <v>2003</v>
      </c>
      <c r="B140" s="2" t="s">
        <v>54</v>
      </c>
      <c r="C140" s="15">
        <v>31</v>
      </c>
      <c r="D140" s="2">
        <v>1017105</v>
      </c>
      <c r="E140" s="63">
        <v>1877598</v>
      </c>
      <c r="F140" s="47">
        <v>4082</v>
      </c>
      <c r="G140" s="8">
        <f t="shared" si="60"/>
        <v>2174.0542970326983</v>
      </c>
      <c r="H140" s="59">
        <f>(G140*1.06409)</f>
        <v>2313.389436929524</v>
      </c>
      <c r="I140" s="59">
        <v>3152.7127290601843</v>
      </c>
      <c r="J140" s="8">
        <f t="shared" si="64"/>
        <v>-839.3232921306603</v>
      </c>
      <c r="K140" s="8">
        <f t="shared" si="67"/>
        <v>-0.26622257219764534</v>
      </c>
      <c r="L140" s="15">
        <v>723743176992</v>
      </c>
      <c r="M140" s="55">
        <v>2325609448</v>
      </c>
      <c r="N140" s="42">
        <f>M140*1.06409</f>
        <v>2474657757.52232</v>
      </c>
      <c r="O140" s="26">
        <f t="shared" si="65"/>
        <v>1129465160</v>
      </c>
      <c r="P140" s="15">
        <v>1129465160</v>
      </c>
      <c r="Q140" s="10">
        <f t="shared" si="61"/>
        <v>1317.9912619859629</v>
      </c>
      <c r="R140" s="8">
        <f t="shared" si="66"/>
        <v>646.2599968327332</v>
      </c>
      <c r="S140" s="14">
        <f>(F140*1000000+M140)*1.06409</f>
        <v>6818273137.52232</v>
      </c>
      <c r="T140" s="10">
        <f t="shared" si="62"/>
        <v>3631.380698915487</v>
      </c>
      <c r="U140" s="2">
        <v>53691</v>
      </c>
      <c r="V140" s="15">
        <f t="shared" si="63"/>
        <v>53691000000</v>
      </c>
      <c r="W140" s="2">
        <v>24846</v>
      </c>
      <c r="X140" s="8">
        <f>W140*1.06409</f>
        <v>26438.38014</v>
      </c>
      <c r="Y140" s="15">
        <v>2</v>
      </c>
      <c r="Z140" s="15">
        <v>3</v>
      </c>
      <c r="AA140" s="6">
        <v>1</v>
      </c>
      <c r="AB140" s="2">
        <v>0</v>
      </c>
      <c r="AC140" s="2" t="s">
        <v>81</v>
      </c>
      <c r="AD140" s="2">
        <v>1</v>
      </c>
      <c r="AE140" s="4">
        <v>3.7</v>
      </c>
      <c r="AF140" s="24">
        <v>4.333333333333333</v>
      </c>
      <c r="AG140" s="4">
        <v>5.9</v>
      </c>
      <c r="AH140" s="58">
        <v>81.7</v>
      </c>
      <c r="AI140" s="4">
        <v>9.8</v>
      </c>
      <c r="AJ140" s="2">
        <v>0</v>
      </c>
      <c r="AK140" s="15">
        <v>53</v>
      </c>
    </row>
    <row r="141" spans="1:37" ht="12.75">
      <c r="A141" s="2">
        <v>2004</v>
      </c>
      <c r="B141" s="2" t="s">
        <v>54</v>
      </c>
      <c r="C141" s="15">
        <v>31</v>
      </c>
      <c r="D141" s="2">
        <v>1045472</v>
      </c>
      <c r="E141" s="63">
        <v>1900620</v>
      </c>
      <c r="F141" s="46">
        <v>3978</v>
      </c>
      <c r="G141" s="8">
        <f t="shared" si="60"/>
        <v>2093.0012311771948</v>
      </c>
      <c r="H141" s="59">
        <f>(G141*1.09429)</f>
        <v>2290.3503172648925</v>
      </c>
      <c r="I141" s="59">
        <v>2313.389436929524</v>
      </c>
      <c r="J141" s="8">
        <f t="shared" si="64"/>
        <v>-23.03911966463147</v>
      </c>
      <c r="K141" s="8">
        <f t="shared" si="67"/>
        <v>-0.0099590321010588</v>
      </c>
      <c r="L141" s="15">
        <v>817935848814</v>
      </c>
      <c r="M141" s="39">
        <v>2045805871</v>
      </c>
      <c r="N141" s="42">
        <f>M141*1.09429</f>
        <v>2238704906.57659</v>
      </c>
      <c r="O141" s="26">
        <f t="shared" si="65"/>
        <v>-279803577</v>
      </c>
      <c r="P141" s="15">
        <v>-279803577</v>
      </c>
      <c r="Q141" s="10">
        <f t="shared" si="61"/>
        <v>1177.88137901137</v>
      </c>
      <c r="R141" s="8">
        <f t="shared" si="66"/>
        <v>-140.1098829745929</v>
      </c>
      <c r="S141" s="14">
        <f>(F141*1000000+M141)*1.09429</f>
        <v>6591790526.57659</v>
      </c>
      <c r="T141" s="10">
        <f t="shared" si="62"/>
        <v>3468.2316962762625</v>
      </c>
      <c r="U141" s="2">
        <v>57246</v>
      </c>
      <c r="V141" s="15">
        <f t="shared" si="63"/>
        <v>57246000000</v>
      </c>
      <c r="W141" s="2">
        <v>26679</v>
      </c>
      <c r="X141" s="8">
        <f>W141*1.09429</f>
        <v>29194.56291</v>
      </c>
      <c r="Y141" s="17">
        <v>2</v>
      </c>
      <c r="Z141" s="15">
        <v>2</v>
      </c>
      <c r="AA141" s="6">
        <v>2</v>
      </c>
      <c r="AB141" s="6">
        <v>1</v>
      </c>
      <c r="AC141" s="2" t="s">
        <v>81</v>
      </c>
      <c r="AD141" s="2">
        <v>1</v>
      </c>
      <c r="AE141" s="4">
        <v>3.7</v>
      </c>
      <c r="AF141" s="25">
        <v>4.333333333333333</v>
      </c>
      <c r="AG141" s="4">
        <v>5.7</v>
      </c>
      <c r="AH141" s="4">
        <v>82.9</v>
      </c>
      <c r="AI141" s="4">
        <v>9.9</v>
      </c>
      <c r="AJ141" s="2">
        <v>0</v>
      </c>
      <c r="AK141" s="15">
        <v>53</v>
      </c>
    </row>
    <row r="142" spans="1:37" ht="12.75">
      <c r="A142" s="5">
        <v>1995</v>
      </c>
      <c r="B142" s="2" t="s">
        <v>53</v>
      </c>
      <c r="C142" s="15">
        <v>32</v>
      </c>
      <c r="D142" s="2">
        <v>728105</v>
      </c>
      <c r="E142" s="2">
        <v>18150928</v>
      </c>
      <c r="F142" s="26">
        <v>52992</v>
      </c>
      <c r="G142" s="8">
        <f t="shared" si="60"/>
        <v>2919.520147950562</v>
      </c>
      <c r="H142" s="59">
        <f>(G142*0.92115)</f>
        <v>2689.3159842846603</v>
      </c>
      <c r="L142" s="15">
        <v>583865200000</v>
      </c>
      <c r="M142" s="14">
        <v>28095100000</v>
      </c>
      <c r="N142" s="15">
        <f>M142*0.92115</f>
        <v>25879801365</v>
      </c>
      <c r="O142" s="26"/>
      <c r="Q142" s="10">
        <f t="shared" si="61"/>
        <v>1425.8114717330154</v>
      </c>
      <c r="S142" s="14">
        <f>(F142*1000000+M142)*0.92115</f>
        <v>74693382165</v>
      </c>
      <c r="T142" s="10">
        <f t="shared" si="62"/>
        <v>4115.127456017675</v>
      </c>
      <c r="U142" s="10"/>
      <c r="V142" s="15">
        <f t="shared" si="63"/>
        <v>0</v>
      </c>
      <c r="W142" s="2">
        <v>27082</v>
      </c>
      <c r="X142" s="10">
        <f>W142*0.92115</f>
        <v>24946.584300000002</v>
      </c>
      <c r="Y142" s="17">
        <v>7</v>
      </c>
      <c r="Z142" s="17"/>
      <c r="AA142" s="6">
        <v>1</v>
      </c>
      <c r="AB142" s="6"/>
      <c r="AC142" s="2" t="s">
        <v>72</v>
      </c>
      <c r="AD142" s="2">
        <v>0</v>
      </c>
      <c r="AE142" s="20">
        <v>4.083333333333333</v>
      </c>
      <c r="AF142" s="20">
        <v>3.25</v>
      </c>
      <c r="AG142" s="4">
        <v>6.4</v>
      </c>
      <c r="AH142" s="4">
        <v>82.5</v>
      </c>
      <c r="AI142" s="4">
        <v>13.3</v>
      </c>
      <c r="AJ142" s="2">
        <v>0</v>
      </c>
      <c r="AK142" s="15">
        <v>53</v>
      </c>
    </row>
    <row r="143" spans="1:37" ht="12.75">
      <c r="A143" s="2">
        <v>1996</v>
      </c>
      <c r="B143" s="2" t="s">
        <v>53</v>
      </c>
      <c r="C143" s="15">
        <v>32</v>
      </c>
      <c r="D143" s="5">
        <v>780107</v>
      </c>
      <c r="E143" s="2">
        <v>18143805</v>
      </c>
      <c r="F143" s="26">
        <v>53374</v>
      </c>
      <c r="G143" s="8">
        <f t="shared" si="60"/>
        <v>2941.7203282332453</v>
      </c>
      <c r="H143" s="59">
        <f>(G143*0.93859)</f>
        <v>2761.069282876442</v>
      </c>
      <c r="I143" s="59">
        <v>2689.3159842846603</v>
      </c>
      <c r="J143" s="8">
        <f aca="true" t="shared" si="68" ref="J143:J151">H143-H142</f>
        <v>71.75329859178146</v>
      </c>
      <c r="K143" s="8">
        <f>(H143-H142)/H142</f>
        <v>0.026680873133198345</v>
      </c>
      <c r="L143" s="14">
        <v>622827062949</v>
      </c>
      <c r="M143" s="14">
        <v>34230171222</v>
      </c>
      <c r="N143" s="15">
        <f>M143*0.93859</f>
        <v>32128096407.25698</v>
      </c>
      <c r="O143" s="26">
        <f aca="true" t="shared" si="69" ref="O143:O151">M143-M142</f>
        <v>6135071222</v>
      </c>
      <c r="P143" s="15">
        <v>6135071222</v>
      </c>
      <c r="Q143" s="10">
        <f t="shared" si="61"/>
        <v>1770.7474483581025</v>
      </c>
      <c r="R143" s="8">
        <f aca="true" t="shared" si="70" ref="R143:R151">Q143-Q142</f>
        <v>344.93597662508705</v>
      </c>
      <c r="S143" s="14">
        <f>(F143*1000000+M143)*0.93859</f>
        <v>82224399067.25699</v>
      </c>
      <c r="T143" s="10">
        <f t="shared" si="62"/>
        <v>4531.816731234544</v>
      </c>
      <c r="U143" s="10"/>
      <c r="V143" s="15">
        <f t="shared" si="63"/>
        <v>0</v>
      </c>
      <c r="W143" s="2">
        <v>28424</v>
      </c>
      <c r="X143" s="10">
        <f>W143*0.93859</f>
        <v>26678.48216</v>
      </c>
      <c r="Y143" s="17">
        <v>6</v>
      </c>
      <c r="Z143" s="17">
        <v>7</v>
      </c>
      <c r="AA143" s="2">
        <v>1</v>
      </c>
      <c r="AB143" s="6">
        <v>1</v>
      </c>
      <c r="AC143" s="2" t="s">
        <v>72</v>
      </c>
      <c r="AD143" s="2">
        <v>0</v>
      </c>
      <c r="AE143" s="20">
        <v>4.083333333333333</v>
      </c>
      <c r="AF143" s="20">
        <v>3.25</v>
      </c>
      <c r="AG143" s="4">
        <v>6.3</v>
      </c>
      <c r="AH143" s="4">
        <v>81.6</v>
      </c>
      <c r="AI143" s="4">
        <v>13</v>
      </c>
      <c r="AJ143" s="2">
        <v>0</v>
      </c>
      <c r="AK143" s="15">
        <v>23</v>
      </c>
    </row>
    <row r="144" spans="1:37" ht="12.75">
      <c r="A144" s="2">
        <v>1997</v>
      </c>
      <c r="B144" s="2" t="s">
        <v>53</v>
      </c>
      <c r="C144" s="15">
        <v>32</v>
      </c>
      <c r="D144" s="2">
        <v>809459</v>
      </c>
      <c r="E144" s="2">
        <v>18143184</v>
      </c>
      <c r="F144" s="28">
        <v>53642</v>
      </c>
      <c r="G144" s="8">
        <f t="shared" si="60"/>
        <v>2956.592404067555</v>
      </c>
      <c r="H144" s="59">
        <f>(G144*0.95415)</f>
        <v>2821.032642341058</v>
      </c>
      <c r="I144" s="59">
        <v>2761.069282876442</v>
      </c>
      <c r="J144" s="8">
        <f t="shared" si="68"/>
        <v>59.96335946461613</v>
      </c>
      <c r="K144" s="8">
        <f aca="true" t="shared" si="71" ref="K144:K151">(H144-H143)/H143</f>
        <v>0.02171744107853287</v>
      </c>
      <c r="L144" s="15">
        <v>687597998554</v>
      </c>
      <c r="M144" s="14">
        <v>37979172514</v>
      </c>
      <c r="N144" s="32">
        <f>M144*0.95415</f>
        <v>36237827454.2331</v>
      </c>
      <c r="O144" s="26">
        <f t="shared" si="69"/>
        <v>3749001292</v>
      </c>
      <c r="P144" s="15">
        <v>3749001292</v>
      </c>
      <c r="Q144" s="10">
        <f t="shared" si="61"/>
        <v>1997.3245850470955</v>
      </c>
      <c r="R144" s="8">
        <f t="shared" si="70"/>
        <v>226.57713668899305</v>
      </c>
      <c r="S144" s="14">
        <f>(F144*1000000+M144)*0.95415</f>
        <v>87420341754.23311</v>
      </c>
      <c r="T144" s="10">
        <f t="shared" si="62"/>
        <v>4818.357227388154</v>
      </c>
      <c r="U144" s="2">
        <v>670980</v>
      </c>
      <c r="V144" s="15">
        <f t="shared" si="63"/>
        <v>670980000000</v>
      </c>
      <c r="W144" s="2">
        <v>29857</v>
      </c>
      <c r="X144" s="8">
        <f>W144*0.95415</f>
        <v>28488.05655</v>
      </c>
      <c r="Y144" s="17">
        <v>5</v>
      </c>
      <c r="Z144" s="17">
        <v>6</v>
      </c>
      <c r="AA144" s="2">
        <v>0</v>
      </c>
      <c r="AB144" s="2">
        <v>1</v>
      </c>
      <c r="AC144" s="2" t="s">
        <v>72</v>
      </c>
      <c r="AD144" s="2">
        <v>0</v>
      </c>
      <c r="AE144" s="12">
        <v>4.083333333333333</v>
      </c>
      <c r="AF144" s="20">
        <v>3.25</v>
      </c>
      <c r="AG144" s="4">
        <v>6.5</v>
      </c>
      <c r="AH144" s="4">
        <v>80</v>
      </c>
      <c r="AI144" s="4">
        <v>12.7</v>
      </c>
      <c r="AJ144" s="2">
        <v>0</v>
      </c>
      <c r="AK144" s="15">
        <v>17</v>
      </c>
    </row>
    <row r="145" spans="1:37" ht="12.75">
      <c r="A145" s="2">
        <v>1998</v>
      </c>
      <c r="B145" s="2" t="s">
        <v>53</v>
      </c>
      <c r="C145" s="15">
        <v>32</v>
      </c>
      <c r="D145" s="2">
        <v>921840</v>
      </c>
      <c r="E145" s="2">
        <v>18159175</v>
      </c>
      <c r="F145" s="52">
        <v>57742</v>
      </c>
      <c r="G145" s="8">
        <f t="shared" si="60"/>
        <v>3179.770006071311</v>
      </c>
      <c r="H145" s="59">
        <f>(G145*0.96475)</f>
        <v>3067.6831133572973</v>
      </c>
      <c r="I145" s="59">
        <v>2821.032642341058</v>
      </c>
      <c r="J145" s="8">
        <f t="shared" si="68"/>
        <v>246.6504710162394</v>
      </c>
      <c r="K145" s="8">
        <f t="shared" si="71"/>
        <v>0.08743268947485643</v>
      </c>
      <c r="L145" s="15">
        <v>680474247508</v>
      </c>
      <c r="M145" s="40">
        <v>37383459153</v>
      </c>
      <c r="N145" s="40">
        <f>M145*0.96475</f>
        <v>36065692217.85675</v>
      </c>
      <c r="O145" s="26">
        <f t="shared" si="69"/>
        <v>-595713361</v>
      </c>
      <c r="P145" s="15">
        <v>-595713361</v>
      </c>
      <c r="Q145" s="10">
        <f t="shared" si="61"/>
        <v>1986.086494450147</v>
      </c>
      <c r="R145" s="8">
        <f t="shared" si="70"/>
        <v>-11.238090596948496</v>
      </c>
      <c r="S145" s="14">
        <f>(F145*1000000+M145)*0.96475</f>
        <v>91772286717.85675</v>
      </c>
      <c r="T145" s="10">
        <f t="shared" si="62"/>
        <v>5053.769607807444</v>
      </c>
      <c r="U145" s="2">
        <v>698883</v>
      </c>
      <c r="V145" s="15">
        <f t="shared" si="63"/>
        <v>698883000000</v>
      </c>
      <c r="W145" s="2">
        <v>31555</v>
      </c>
      <c r="X145" s="8">
        <f>W145*0.96475</f>
        <v>30442.68625</v>
      </c>
      <c r="Y145" s="17">
        <v>5</v>
      </c>
      <c r="Z145" s="17">
        <v>5</v>
      </c>
      <c r="AA145" s="2">
        <v>1</v>
      </c>
      <c r="AB145" s="2">
        <v>0</v>
      </c>
      <c r="AC145" s="2" t="s">
        <v>72</v>
      </c>
      <c r="AD145" s="2">
        <v>0</v>
      </c>
      <c r="AE145" s="23">
        <v>4.083333333333333</v>
      </c>
      <c r="AF145" s="23">
        <v>3.75</v>
      </c>
      <c r="AG145" s="4">
        <v>5.7</v>
      </c>
      <c r="AH145" s="4">
        <v>81.5</v>
      </c>
      <c r="AI145" s="4">
        <v>12.7</v>
      </c>
      <c r="AJ145" s="2">
        <v>0</v>
      </c>
      <c r="AK145" s="15">
        <v>6</v>
      </c>
    </row>
    <row r="146" spans="1:37" ht="12.75">
      <c r="A146" s="2">
        <v>1999</v>
      </c>
      <c r="B146" s="2" t="s">
        <v>53</v>
      </c>
      <c r="C146" s="15">
        <v>32</v>
      </c>
      <c r="D146" s="2">
        <v>977547</v>
      </c>
      <c r="E146" s="2">
        <v>18196601</v>
      </c>
      <c r="F146" s="28">
        <v>61900</v>
      </c>
      <c r="G146" s="8">
        <f t="shared" si="60"/>
        <v>3401.7342029975816</v>
      </c>
      <c r="H146" s="59">
        <f>(G146*0.97868)</f>
        <v>3329.2092297896734</v>
      </c>
      <c r="I146" s="59">
        <v>3067.6831133572973</v>
      </c>
      <c r="J146" s="8">
        <f t="shared" si="68"/>
        <v>261.52611643237606</v>
      </c>
      <c r="K146" s="8">
        <f t="shared" si="71"/>
        <v>0.08525199858278705</v>
      </c>
      <c r="L146" s="15">
        <v>692820620412</v>
      </c>
      <c r="M146" s="14">
        <v>37067481480</v>
      </c>
      <c r="N146" s="41">
        <f>M146*0.97868</f>
        <v>36277202774.8464</v>
      </c>
      <c r="O146" s="26">
        <f t="shared" si="69"/>
        <v>-315977673</v>
      </c>
      <c r="P146" s="15">
        <v>-315977673</v>
      </c>
      <c r="Q146" s="10">
        <f t="shared" si="61"/>
        <v>1993.6252256587038</v>
      </c>
      <c r="R146" s="8">
        <f t="shared" si="70"/>
        <v>7.538731208556783</v>
      </c>
      <c r="S146" s="14">
        <f>(F146*1000000+M146)*0.97868</f>
        <v>96857494774.8464</v>
      </c>
      <c r="T146" s="10">
        <f t="shared" si="62"/>
        <v>5322.834455448377</v>
      </c>
      <c r="U146" s="2">
        <v>736540</v>
      </c>
      <c r="V146" s="15">
        <f t="shared" si="63"/>
        <v>736540000000</v>
      </c>
      <c r="W146" s="2">
        <v>32816</v>
      </c>
      <c r="X146" s="8">
        <f>W146*0.97868</f>
        <v>32116.36288</v>
      </c>
      <c r="Y146" s="17">
        <v>11</v>
      </c>
      <c r="Z146" s="17">
        <v>5</v>
      </c>
      <c r="AA146" s="2">
        <v>0</v>
      </c>
      <c r="AB146" s="2">
        <v>1</v>
      </c>
      <c r="AC146" s="2" t="s">
        <v>72</v>
      </c>
      <c r="AD146" s="2">
        <v>0</v>
      </c>
      <c r="AE146" s="12">
        <v>4.083333333333333</v>
      </c>
      <c r="AF146" s="12">
        <v>4.5</v>
      </c>
      <c r="AG146" s="4">
        <v>5.2</v>
      </c>
      <c r="AH146" s="4">
        <v>81.9</v>
      </c>
      <c r="AI146" s="4">
        <v>12.7</v>
      </c>
      <c r="AJ146" s="2">
        <v>0</v>
      </c>
      <c r="AK146" s="15">
        <v>9</v>
      </c>
    </row>
    <row r="147" spans="1:37" ht="12.75">
      <c r="A147" s="2">
        <v>2000</v>
      </c>
      <c r="B147" s="2" t="s">
        <v>53</v>
      </c>
      <c r="C147" s="15">
        <v>32</v>
      </c>
      <c r="D147" s="2">
        <v>1067178</v>
      </c>
      <c r="E147" s="63">
        <v>19000135</v>
      </c>
      <c r="F147" s="47">
        <v>68522</v>
      </c>
      <c r="G147" s="8">
        <f t="shared" si="60"/>
        <v>3606.39542824301</v>
      </c>
      <c r="H147" s="59">
        <f>(G147*1)</f>
        <v>3606.39542824301</v>
      </c>
      <c r="I147" s="59">
        <v>3329.2092297896734</v>
      </c>
      <c r="J147" s="8">
        <f t="shared" si="68"/>
        <v>277.1861984533366</v>
      </c>
      <c r="K147" s="8">
        <f t="shared" si="71"/>
        <v>0.08325886999623876</v>
      </c>
      <c r="L147" s="15">
        <v>780418627647</v>
      </c>
      <c r="M147" s="55">
        <v>42845956538</v>
      </c>
      <c r="N147" s="42">
        <f>M147*1</f>
        <v>42845956538</v>
      </c>
      <c r="O147" s="26">
        <f t="shared" si="69"/>
        <v>5778475058</v>
      </c>
      <c r="P147" s="15">
        <v>-34676937992</v>
      </c>
      <c r="Q147" s="10">
        <f t="shared" si="61"/>
        <v>2255.034321492979</v>
      </c>
      <c r="R147" s="8">
        <f t="shared" si="70"/>
        <v>261.40909583427515</v>
      </c>
      <c r="S147" s="14">
        <f>(F147*1000000+M147)*1</f>
        <v>111367956538</v>
      </c>
      <c r="T147" s="10">
        <f t="shared" si="62"/>
        <v>5861.429749735989</v>
      </c>
      <c r="U147" s="2">
        <v>777157</v>
      </c>
      <c r="V147" s="15">
        <f t="shared" si="63"/>
        <v>777157000000</v>
      </c>
      <c r="W147" s="2">
        <v>34895</v>
      </c>
      <c r="X147" s="8">
        <f>W147*1</f>
        <v>34895</v>
      </c>
      <c r="Y147" s="17">
        <v>11</v>
      </c>
      <c r="Z147" s="17">
        <v>11</v>
      </c>
      <c r="AA147" s="2">
        <v>0</v>
      </c>
      <c r="AB147" s="2">
        <v>0</v>
      </c>
      <c r="AC147" s="2" t="s">
        <v>72</v>
      </c>
      <c r="AD147" s="2">
        <v>0</v>
      </c>
      <c r="AE147" s="4">
        <v>3.9</v>
      </c>
      <c r="AF147" s="12">
        <v>4.25</v>
      </c>
      <c r="AG147" s="4">
        <v>4.5</v>
      </c>
      <c r="AH147" s="4">
        <v>82.5</v>
      </c>
      <c r="AI147" s="4">
        <v>12.8</v>
      </c>
      <c r="AJ147" s="2">
        <v>0</v>
      </c>
      <c r="AK147" s="15">
        <v>5</v>
      </c>
    </row>
    <row r="148" spans="1:37" ht="12.75">
      <c r="A148" s="2">
        <v>2001</v>
      </c>
      <c r="B148" s="2" t="s">
        <v>53</v>
      </c>
      <c r="C148" s="15">
        <v>32</v>
      </c>
      <c r="D148" s="2">
        <v>1017352</v>
      </c>
      <c r="E148" s="63">
        <v>19095604</v>
      </c>
      <c r="F148" s="47">
        <v>68860</v>
      </c>
      <c r="G148" s="8">
        <f t="shared" si="60"/>
        <v>3606.065563571595</v>
      </c>
      <c r="H148" s="59">
        <f>(G148*1.02402)</f>
        <v>3692.683258408584</v>
      </c>
      <c r="I148" s="59">
        <v>3606.39542824301</v>
      </c>
      <c r="J148" s="8">
        <f t="shared" si="68"/>
        <v>86.28783016557418</v>
      </c>
      <c r="K148" s="8">
        <f t="shared" si="71"/>
        <v>0.023926336388356756</v>
      </c>
      <c r="L148" s="15">
        <v>731025906239</v>
      </c>
      <c r="M148" s="55">
        <v>42172061887</v>
      </c>
      <c r="N148" s="42">
        <f>M148*1.02402</f>
        <v>43185034813.525734</v>
      </c>
      <c r="O148" s="26">
        <f t="shared" si="69"/>
        <v>-673894651</v>
      </c>
      <c r="P148" s="15">
        <v>39781518399</v>
      </c>
      <c r="Q148" s="10">
        <f t="shared" si="61"/>
        <v>2261.5170912386816</v>
      </c>
      <c r="R148" s="8">
        <f t="shared" si="70"/>
        <v>6.482769745702626</v>
      </c>
      <c r="S148" s="14">
        <f>(F148*1000000+M148)*1.02402</f>
        <v>113699052013.52573</v>
      </c>
      <c r="T148" s="10">
        <f t="shared" si="62"/>
        <v>5954.200349647266</v>
      </c>
      <c r="U148" s="2">
        <v>794392</v>
      </c>
      <c r="V148" s="15">
        <f t="shared" si="63"/>
        <v>794392000000</v>
      </c>
      <c r="W148" s="2">
        <v>35604</v>
      </c>
      <c r="X148" s="8">
        <f>W148*1.02402</f>
        <v>36459.20808</v>
      </c>
      <c r="Y148" s="17">
        <v>10</v>
      </c>
      <c r="Z148" s="17">
        <v>11</v>
      </c>
      <c r="AA148" s="2">
        <v>0</v>
      </c>
      <c r="AB148" s="2">
        <v>0</v>
      </c>
      <c r="AC148" s="2" t="s">
        <v>72</v>
      </c>
      <c r="AD148" s="2">
        <v>0</v>
      </c>
      <c r="AE148" s="4">
        <v>3.9</v>
      </c>
      <c r="AF148" s="12">
        <v>4.25</v>
      </c>
      <c r="AG148" s="4">
        <v>4.9</v>
      </c>
      <c r="AH148" s="58">
        <v>83.2</v>
      </c>
      <c r="AI148" s="4">
        <v>12.9</v>
      </c>
      <c r="AJ148" s="2">
        <v>0</v>
      </c>
      <c r="AK148" s="15">
        <v>8</v>
      </c>
    </row>
    <row r="149" spans="1:37" ht="12.75">
      <c r="A149" s="2">
        <v>2002</v>
      </c>
      <c r="B149" s="2" t="s">
        <v>53</v>
      </c>
      <c r="C149" s="15">
        <v>32</v>
      </c>
      <c r="D149" s="2">
        <v>1014572</v>
      </c>
      <c r="E149" s="63">
        <v>19167600</v>
      </c>
      <c r="F149" s="47">
        <v>76614</v>
      </c>
      <c r="G149" s="8">
        <f t="shared" si="60"/>
        <v>3997.05753458962</v>
      </c>
      <c r="H149" s="59">
        <f>(G149*1.04193)</f>
        <v>4164.654157014963</v>
      </c>
      <c r="I149" s="59">
        <v>3692.683258408584</v>
      </c>
      <c r="J149" s="8">
        <f t="shared" si="68"/>
        <v>471.9708986063788</v>
      </c>
      <c r="K149" s="8">
        <f t="shared" si="71"/>
        <v>0.12781245115774742</v>
      </c>
      <c r="L149" s="15">
        <v>693257299708</v>
      </c>
      <c r="M149" s="55">
        <v>36976801261</v>
      </c>
      <c r="N149" s="42">
        <f>M149*1.04193</f>
        <v>38527238537.87373</v>
      </c>
      <c r="O149" s="26">
        <f t="shared" si="69"/>
        <v>-5195260626</v>
      </c>
      <c r="P149" s="15">
        <v>-5195260626</v>
      </c>
      <c r="Q149" s="10">
        <f t="shared" si="61"/>
        <v>2010.0189140984648</v>
      </c>
      <c r="R149" s="8">
        <f t="shared" si="70"/>
        <v>-251.49817714021674</v>
      </c>
      <c r="S149" s="14">
        <f>(F149*1000000+M149)*1.04193</f>
        <v>118353663557.87373</v>
      </c>
      <c r="T149" s="10">
        <f t="shared" si="62"/>
        <v>6174.673071113428</v>
      </c>
      <c r="U149" s="2">
        <v>791689</v>
      </c>
      <c r="V149" s="15">
        <f t="shared" si="63"/>
        <v>791689000000</v>
      </c>
      <c r="W149" s="2">
        <v>35352</v>
      </c>
      <c r="X149" s="8">
        <f>W149*1.04193</f>
        <v>36834.30936</v>
      </c>
      <c r="Y149" s="17">
        <v>10</v>
      </c>
      <c r="Z149" s="17">
        <v>10</v>
      </c>
      <c r="AA149" s="2">
        <v>0</v>
      </c>
      <c r="AB149" s="2">
        <v>0</v>
      </c>
      <c r="AC149" s="2" t="s">
        <v>72</v>
      </c>
      <c r="AD149" s="2">
        <v>0</v>
      </c>
      <c r="AE149" s="4">
        <v>4.1</v>
      </c>
      <c r="AF149" s="12">
        <v>4.25</v>
      </c>
      <c r="AG149" s="4">
        <v>6.2</v>
      </c>
      <c r="AH149" s="58">
        <v>83.7</v>
      </c>
      <c r="AI149" s="4">
        <v>12.6</v>
      </c>
      <c r="AJ149" s="2">
        <v>0</v>
      </c>
      <c r="AK149" s="15">
        <v>8</v>
      </c>
    </row>
    <row r="150" spans="1:37" ht="12.75">
      <c r="A150" s="2">
        <v>2003</v>
      </c>
      <c r="B150" s="2" t="s">
        <v>53</v>
      </c>
      <c r="C150" s="15">
        <v>32</v>
      </c>
      <c r="D150" s="2">
        <v>1017105</v>
      </c>
      <c r="E150" s="63">
        <v>19238252</v>
      </c>
      <c r="F150" s="47">
        <v>73302</v>
      </c>
      <c r="G150" s="8">
        <f t="shared" si="60"/>
        <v>3810.2214276016343</v>
      </c>
      <c r="H150" s="59">
        <f>(G150*1.06409)</f>
        <v>4054.418518896623</v>
      </c>
      <c r="I150" s="59">
        <v>4164.654157014963</v>
      </c>
      <c r="J150" s="8">
        <f t="shared" si="68"/>
        <v>-110.23563811833992</v>
      </c>
      <c r="K150" s="8">
        <f t="shared" si="71"/>
        <v>-0.026469337899921053</v>
      </c>
      <c r="L150" s="15">
        <v>723743176992</v>
      </c>
      <c r="M150" s="55">
        <v>39180708413</v>
      </c>
      <c r="N150" s="42">
        <f>M150*1.06409</f>
        <v>41691800015.18917</v>
      </c>
      <c r="O150" s="26">
        <f t="shared" si="69"/>
        <v>2203907152</v>
      </c>
      <c r="P150" s="15">
        <v>2203907152</v>
      </c>
      <c r="Q150" s="10">
        <f t="shared" si="61"/>
        <v>2167.130361697579</v>
      </c>
      <c r="R150" s="8">
        <f t="shared" si="70"/>
        <v>157.11144759911394</v>
      </c>
      <c r="S150" s="14">
        <f>(F150*1000000+M150)*1.06409</f>
        <v>119691725195.18916</v>
      </c>
      <c r="T150" s="10">
        <f t="shared" si="62"/>
        <v>6221.548880594202</v>
      </c>
      <c r="U150" s="2">
        <v>808396</v>
      </c>
      <c r="V150" s="15">
        <f t="shared" si="63"/>
        <v>808396000000</v>
      </c>
      <c r="W150" s="2">
        <v>36050</v>
      </c>
      <c r="X150" s="8">
        <f>W150*1.06409</f>
        <v>38360.4445</v>
      </c>
      <c r="Y150" s="17">
        <v>10</v>
      </c>
      <c r="Z150" s="17">
        <v>10</v>
      </c>
      <c r="AA150" s="2">
        <v>0</v>
      </c>
      <c r="AB150" s="2">
        <v>0</v>
      </c>
      <c r="AC150" s="2" t="s">
        <v>72</v>
      </c>
      <c r="AD150" s="2">
        <v>0</v>
      </c>
      <c r="AE150" s="4">
        <v>4.1</v>
      </c>
      <c r="AF150" s="24">
        <v>4</v>
      </c>
      <c r="AG150" s="4">
        <v>6.4</v>
      </c>
      <c r="AH150" s="58">
        <v>84.2</v>
      </c>
      <c r="AI150" s="4">
        <v>12.5</v>
      </c>
      <c r="AJ150" s="2">
        <v>0</v>
      </c>
      <c r="AK150" s="15">
        <v>11</v>
      </c>
    </row>
    <row r="151" spans="1:37" ht="12.75">
      <c r="A151" s="2">
        <v>2004</v>
      </c>
      <c r="B151" s="2" t="s">
        <v>53</v>
      </c>
      <c r="C151" s="15">
        <v>32</v>
      </c>
      <c r="D151" s="2">
        <v>1045472</v>
      </c>
      <c r="E151" s="63">
        <v>19291526</v>
      </c>
      <c r="F151" s="47">
        <v>74537</v>
      </c>
      <c r="G151" s="8">
        <f t="shared" si="60"/>
        <v>3863.717157471109</v>
      </c>
      <c r="H151" s="59">
        <f>(G151*1.09429)</f>
        <v>4228.02704824906</v>
      </c>
      <c r="I151" s="59">
        <v>4054.418518896623</v>
      </c>
      <c r="J151" s="8">
        <f t="shared" si="68"/>
        <v>173.60852935243656</v>
      </c>
      <c r="K151" s="8">
        <f t="shared" si="71"/>
        <v>0.042819587702475945</v>
      </c>
      <c r="L151" s="15">
        <v>817935848814</v>
      </c>
      <c r="M151" s="56">
        <v>44400728905</v>
      </c>
      <c r="N151" s="42">
        <f>M151*1.09429</f>
        <v>48587273633.452446</v>
      </c>
      <c r="O151" s="26">
        <f t="shared" si="69"/>
        <v>5220020492</v>
      </c>
      <c r="P151" s="15">
        <v>5220020492</v>
      </c>
      <c r="Q151" s="10">
        <f t="shared" si="61"/>
        <v>2518.581144563289</v>
      </c>
      <c r="R151" s="8">
        <f t="shared" si="70"/>
        <v>351.45078286571015</v>
      </c>
      <c r="S151" s="14">
        <f>(F151*1000000+M151)*1.09429</f>
        <v>130152367363.45245</v>
      </c>
      <c r="T151" s="10">
        <f t="shared" si="62"/>
        <v>6746.6081928123485</v>
      </c>
      <c r="U151" s="2">
        <v>841744</v>
      </c>
      <c r="V151" s="15">
        <f t="shared" si="63"/>
        <v>841744000000</v>
      </c>
      <c r="W151" s="2">
        <v>38473</v>
      </c>
      <c r="X151" s="8">
        <f>W151*1.09429</f>
        <v>42100.61917</v>
      </c>
      <c r="Y151" s="17">
        <v>11</v>
      </c>
      <c r="Z151" s="17">
        <v>10</v>
      </c>
      <c r="AA151" s="2">
        <v>0</v>
      </c>
      <c r="AB151" s="2">
        <v>0</v>
      </c>
      <c r="AC151" s="2" t="s">
        <v>72</v>
      </c>
      <c r="AD151" s="2">
        <v>0</v>
      </c>
      <c r="AE151" s="4">
        <v>4.1</v>
      </c>
      <c r="AF151" s="25">
        <v>4</v>
      </c>
      <c r="AG151" s="4">
        <v>5.8</v>
      </c>
      <c r="AH151" s="4">
        <v>85.4</v>
      </c>
      <c r="AI151" s="4">
        <v>12.5</v>
      </c>
      <c r="AJ151" s="2">
        <v>0</v>
      </c>
      <c r="AK151" s="15">
        <v>2</v>
      </c>
    </row>
    <row r="152" spans="1:37" ht="12.75">
      <c r="A152" s="5">
        <v>1995</v>
      </c>
      <c r="B152" s="2" t="s">
        <v>52</v>
      </c>
      <c r="C152" s="15">
        <v>33</v>
      </c>
      <c r="D152" s="2">
        <v>728105</v>
      </c>
      <c r="E152" s="2">
        <v>7185403</v>
      </c>
      <c r="F152" s="26">
        <v>21475</v>
      </c>
      <c r="G152" s="8">
        <f t="shared" si="60"/>
        <v>2988.6980591067754</v>
      </c>
      <c r="H152" s="59">
        <f>(G152*0.92115)</f>
        <v>2753.0392171462063</v>
      </c>
      <c r="L152" s="15">
        <v>583865200000</v>
      </c>
      <c r="M152" s="14">
        <v>14312800000</v>
      </c>
      <c r="N152" s="15">
        <f>M152*0.92115</f>
        <v>13184235720</v>
      </c>
      <c r="O152" s="26"/>
      <c r="Q152" s="10">
        <f t="shared" si="61"/>
        <v>1834.8637814747483</v>
      </c>
      <c r="S152" s="14">
        <f>(F152*1000000+M152)*0.92115</f>
        <v>32965931970</v>
      </c>
      <c r="T152" s="10">
        <f t="shared" si="62"/>
        <v>4587.902998620954</v>
      </c>
      <c r="U152" s="10"/>
      <c r="V152" s="15">
        <f t="shared" si="63"/>
        <v>0</v>
      </c>
      <c r="W152" s="2">
        <v>21295</v>
      </c>
      <c r="X152" s="10">
        <f>W152*0.92115</f>
        <v>19615.88925</v>
      </c>
      <c r="Y152" s="61">
        <v>4</v>
      </c>
      <c r="Z152" s="17"/>
      <c r="AA152" s="6">
        <v>2</v>
      </c>
      <c r="AC152" s="2" t="s">
        <v>73</v>
      </c>
      <c r="AD152" s="2">
        <v>1</v>
      </c>
      <c r="AE152" s="20">
        <v>2.3</v>
      </c>
      <c r="AF152" s="20">
        <v>4.5</v>
      </c>
      <c r="AG152" s="4">
        <v>4.4</v>
      </c>
      <c r="AH152" s="4">
        <v>76.3</v>
      </c>
      <c r="AI152" s="4">
        <v>9.9</v>
      </c>
      <c r="AJ152" s="2">
        <v>1</v>
      </c>
      <c r="AK152" s="15">
        <v>1</v>
      </c>
    </row>
    <row r="153" spans="1:37" ht="12.75">
      <c r="A153" s="2">
        <v>1996</v>
      </c>
      <c r="B153" s="2" t="s">
        <v>52</v>
      </c>
      <c r="C153" s="15">
        <v>33</v>
      </c>
      <c r="D153" s="5">
        <v>780107</v>
      </c>
      <c r="E153" s="2">
        <v>7307658</v>
      </c>
      <c r="F153" s="26">
        <v>23965</v>
      </c>
      <c r="G153" s="8">
        <f t="shared" si="60"/>
        <v>3279.4364487226962</v>
      </c>
      <c r="H153" s="59">
        <f>(G153*0.93859)</f>
        <v>3078.0462564066356</v>
      </c>
      <c r="I153" s="59">
        <v>2753.0392171462063</v>
      </c>
      <c r="J153" s="8">
        <f aca="true" t="shared" si="72" ref="J153:J161">H153-H152</f>
        <v>325.00703926042934</v>
      </c>
      <c r="K153" s="8">
        <f>(H153-H152)/H152</f>
        <v>0.11805390829024616</v>
      </c>
      <c r="L153" s="14">
        <v>622827062949</v>
      </c>
      <c r="M153" s="14">
        <v>15734301324</v>
      </c>
      <c r="N153" s="15">
        <f>M153*0.93859</f>
        <v>14768057879.693161</v>
      </c>
      <c r="O153" s="26">
        <f aca="true" t="shared" si="73" ref="O153:O161">M153-M152</f>
        <v>1421501324</v>
      </c>
      <c r="P153" s="15">
        <v>1421501324</v>
      </c>
      <c r="Q153" s="10">
        <f t="shared" si="61"/>
        <v>2020.9016185066625</v>
      </c>
      <c r="R153" s="8">
        <f aca="true" t="shared" si="74" ref="R153:R161">Q153-Q152</f>
        <v>186.03783703191425</v>
      </c>
      <c r="S153" s="14">
        <f>(F153*1000000+M153)*0.93859</f>
        <v>37261367229.69316</v>
      </c>
      <c r="T153" s="10">
        <f t="shared" si="62"/>
        <v>5098.947874913298</v>
      </c>
      <c r="U153" s="10"/>
      <c r="V153" s="15">
        <f t="shared" si="63"/>
        <v>0</v>
      </c>
      <c r="W153" s="2">
        <v>22320</v>
      </c>
      <c r="X153" s="10">
        <f>W153*0.93859</f>
        <v>20949.3288</v>
      </c>
      <c r="Y153" s="61">
        <v>4</v>
      </c>
      <c r="Z153" s="61">
        <v>4</v>
      </c>
      <c r="AA153" s="2">
        <v>0</v>
      </c>
      <c r="AB153" s="6">
        <v>2</v>
      </c>
      <c r="AC153" s="2" t="s">
        <v>73</v>
      </c>
      <c r="AD153" s="2">
        <v>1</v>
      </c>
      <c r="AE153" s="20">
        <v>2.3</v>
      </c>
      <c r="AF153" s="20">
        <v>4.25</v>
      </c>
      <c r="AG153" s="4">
        <v>4.4</v>
      </c>
      <c r="AH153" s="4">
        <v>76</v>
      </c>
      <c r="AI153" s="4">
        <v>9.8</v>
      </c>
      <c r="AJ153" s="2">
        <v>1</v>
      </c>
      <c r="AK153" s="15">
        <v>1</v>
      </c>
    </row>
    <row r="154" spans="1:37" ht="12.75">
      <c r="A154" s="2">
        <v>1997</v>
      </c>
      <c r="B154" s="2" t="s">
        <v>52</v>
      </c>
      <c r="C154" s="15">
        <v>33</v>
      </c>
      <c r="D154" s="2">
        <v>809459</v>
      </c>
      <c r="E154" s="2">
        <v>7428672</v>
      </c>
      <c r="F154" s="28">
        <v>24507</v>
      </c>
      <c r="G154" s="8">
        <f t="shared" si="60"/>
        <v>3298.9745677289293</v>
      </c>
      <c r="H154" s="59">
        <f>(G154*0.95415)</f>
        <v>3147.716583798558</v>
      </c>
      <c r="I154" s="59">
        <v>3078.0462564066356</v>
      </c>
      <c r="J154" s="8">
        <f t="shared" si="72"/>
        <v>69.67032739192246</v>
      </c>
      <c r="K154" s="8">
        <f aca="true" t="shared" si="75" ref="K154:K161">(H154-H153)/H153</f>
        <v>0.022634594021097267</v>
      </c>
      <c r="L154" s="15">
        <v>687597998554</v>
      </c>
      <c r="M154" s="14">
        <v>16401970436</v>
      </c>
      <c r="N154" s="32">
        <f>M154*0.95415</f>
        <v>15649940091.509401</v>
      </c>
      <c r="O154" s="26">
        <f t="shared" si="73"/>
        <v>667669112</v>
      </c>
      <c r="P154" s="15">
        <v>667669112</v>
      </c>
      <c r="Q154" s="10">
        <f t="shared" si="61"/>
        <v>2106.6941832280927</v>
      </c>
      <c r="R154" s="8">
        <f t="shared" si="74"/>
        <v>85.79256472143015</v>
      </c>
      <c r="S154" s="14">
        <f>(F154*1000000+M154)*0.95415</f>
        <v>39033294141.5094</v>
      </c>
      <c r="T154" s="10">
        <f t="shared" si="62"/>
        <v>5254.410767026651</v>
      </c>
      <c r="U154" s="2">
        <v>239698</v>
      </c>
      <c r="V154" s="15">
        <f t="shared" si="63"/>
        <v>239698000000</v>
      </c>
      <c r="W154" s="2">
        <v>23530</v>
      </c>
      <c r="X154" s="8">
        <f>W154*0.95415</f>
        <v>22451.1495</v>
      </c>
      <c r="Y154" s="61">
        <v>4</v>
      </c>
      <c r="Z154" s="61">
        <v>4</v>
      </c>
      <c r="AA154" s="2">
        <v>1</v>
      </c>
      <c r="AB154" s="2">
        <v>0</v>
      </c>
      <c r="AC154" s="2" t="s">
        <v>73</v>
      </c>
      <c r="AD154" s="2">
        <v>1</v>
      </c>
      <c r="AE154" s="12">
        <v>2.7</v>
      </c>
      <c r="AF154" s="20">
        <v>4.25</v>
      </c>
      <c r="AG154" s="4">
        <v>3.9</v>
      </c>
      <c r="AH154" s="4">
        <v>78.4</v>
      </c>
      <c r="AI154" s="4">
        <v>9.8</v>
      </c>
      <c r="AJ154" s="2">
        <v>1</v>
      </c>
      <c r="AK154" s="15">
        <v>1</v>
      </c>
    </row>
    <row r="155" spans="1:37" ht="12.75">
      <c r="A155" s="2">
        <v>1998</v>
      </c>
      <c r="B155" s="2" t="s">
        <v>52</v>
      </c>
      <c r="C155" s="15">
        <v>33</v>
      </c>
      <c r="D155" s="2">
        <v>921840</v>
      </c>
      <c r="E155" s="2">
        <v>7545828</v>
      </c>
      <c r="F155" s="52">
        <v>25850</v>
      </c>
      <c r="G155" s="8">
        <f t="shared" si="60"/>
        <v>3425.7340612587514</v>
      </c>
      <c r="H155" s="59">
        <f>(G155*0.96475)</f>
        <v>3304.9769355993803</v>
      </c>
      <c r="I155" s="59">
        <v>3147.716583798558</v>
      </c>
      <c r="J155" s="8">
        <f t="shared" si="72"/>
        <v>157.26035180082226</v>
      </c>
      <c r="K155" s="8">
        <f t="shared" si="75"/>
        <v>0.04996013701177816</v>
      </c>
      <c r="L155" s="15">
        <v>680474247508</v>
      </c>
      <c r="M155" s="40">
        <v>15705459851</v>
      </c>
      <c r="N155" s="40">
        <f>M155*0.96475</f>
        <v>15151842391.25225</v>
      </c>
      <c r="O155" s="26">
        <f t="shared" si="73"/>
        <v>-696510585</v>
      </c>
      <c r="P155" s="15">
        <v>-696510585</v>
      </c>
      <c r="Q155" s="10">
        <f t="shared" si="61"/>
        <v>2007.9761149143937</v>
      </c>
      <c r="R155" s="8">
        <f t="shared" si="74"/>
        <v>-98.71806831369895</v>
      </c>
      <c r="S155" s="14">
        <f>(F155*1000000+M155)*0.96475</f>
        <v>40090629891.25225</v>
      </c>
      <c r="T155" s="10">
        <f t="shared" si="62"/>
        <v>5312.953050513774</v>
      </c>
      <c r="U155" s="2">
        <v>251022</v>
      </c>
      <c r="V155" s="15">
        <f t="shared" si="63"/>
        <v>251022000000</v>
      </c>
      <c r="W155" s="2">
        <v>24743</v>
      </c>
      <c r="X155" s="8">
        <f>W155*0.96475</f>
        <v>23870.80925</v>
      </c>
      <c r="Y155" s="15">
        <v>4</v>
      </c>
      <c r="Z155" s="61">
        <v>4</v>
      </c>
      <c r="AA155" s="2">
        <v>1</v>
      </c>
      <c r="AB155" s="2">
        <v>1</v>
      </c>
      <c r="AC155" s="2" t="s">
        <v>73</v>
      </c>
      <c r="AD155" s="2">
        <v>1</v>
      </c>
      <c r="AE155" s="23">
        <v>2.7</v>
      </c>
      <c r="AF155" s="23">
        <v>4.25</v>
      </c>
      <c r="AG155" s="4">
        <v>3.5</v>
      </c>
      <c r="AH155" s="4">
        <v>81.4</v>
      </c>
      <c r="AI155" s="4">
        <v>9.9</v>
      </c>
      <c r="AJ155" s="2">
        <v>1</v>
      </c>
      <c r="AK155" s="15">
        <v>1</v>
      </c>
    </row>
    <row r="156" spans="1:37" ht="12.75">
      <c r="A156" s="2">
        <v>1999</v>
      </c>
      <c r="B156" s="2" t="s">
        <v>52</v>
      </c>
      <c r="C156" s="15">
        <v>33</v>
      </c>
      <c r="D156" s="2">
        <v>977547</v>
      </c>
      <c r="E156" s="9">
        <v>7650789</v>
      </c>
      <c r="F156" s="66">
        <v>28932</v>
      </c>
      <c r="G156" s="8">
        <f t="shared" si="60"/>
        <v>3781.570763485962</v>
      </c>
      <c r="H156" s="59">
        <f>(G156*0.97868)</f>
        <v>3700.947674808441</v>
      </c>
      <c r="I156" s="59">
        <v>3304.9769355993803</v>
      </c>
      <c r="J156" s="8">
        <f t="shared" si="72"/>
        <v>395.97073920906087</v>
      </c>
      <c r="K156" s="8">
        <f t="shared" si="75"/>
        <v>0.11981043950530591</v>
      </c>
      <c r="L156" s="15">
        <v>692820620412</v>
      </c>
      <c r="M156" s="18">
        <v>15007070027</v>
      </c>
      <c r="N156" s="41">
        <f>M156*0.97868</f>
        <v>14687119294.02436</v>
      </c>
      <c r="O156" s="26">
        <f t="shared" si="73"/>
        <v>-698389824</v>
      </c>
      <c r="P156" s="15">
        <v>-698389824</v>
      </c>
      <c r="Q156" s="10">
        <f t="shared" si="61"/>
        <v>1919.6868838003977</v>
      </c>
      <c r="R156" s="8">
        <f t="shared" si="74"/>
        <v>-88.28923111399604</v>
      </c>
      <c r="S156" s="14">
        <f>(F156*1000000+M156)*0.97868</f>
        <v>43002289054.02436</v>
      </c>
      <c r="T156" s="10">
        <f t="shared" si="62"/>
        <v>5620.634558608839</v>
      </c>
      <c r="U156" s="2">
        <v>267001</v>
      </c>
      <c r="V156" s="15">
        <f t="shared" si="63"/>
        <v>267001000000</v>
      </c>
      <c r="W156" s="2">
        <v>25560</v>
      </c>
      <c r="X156" s="8">
        <f>W156*0.97868</f>
        <v>25015.0608</v>
      </c>
      <c r="Y156" s="15">
        <v>5</v>
      </c>
      <c r="Z156" s="15">
        <v>4</v>
      </c>
      <c r="AA156" s="2">
        <v>2</v>
      </c>
      <c r="AB156" s="2">
        <v>1</v>
      </c>
      <c r="AC156" s="2" t="s">
        <v>73</v>
      </c>
      <c r="AD156" s="2">
        <v>1</v>
      </c>
      <c r="AE156" s="12">
        <v>2.8</v>
      </c>
      <c r="AF156" s="12">
        <v>3.5</v>
      </c>
      <c r="AG156" s="4">
        <v>3.3</v>
      </c>
      <c r="AH156" s="4">
        <v>79.8</v>
      </c>
      <c r="AI156" s="4">
        <v>9.8</v>
      </c>
      <c r="AJ156" s="2">
        <v>1</v>
      </c>
      <c r="AK156" s="15">
        <v>1</v>
      </c>
    </row>
    <row r="157" spans="1:37" ht="12.75">
      <c r="A157" s="2">
        <v>2000</v>
      </c>
      <c r="B157" s="2" t="s">
        <v>52</v>
      </c>
      <c r="C157" s="15">
        <v>33</v>
      </c>
      <c r="D157" s="2">
        <v>1067178</v>
      </c>
      <c r="E157" s="63">
        <v>8078909</v>
      </c>
      <c r="F157" s="48">
        <v>29931</v>
      </c>
      <c r="G157" s="8">
        <f t="shared" si="60"/>
        <v>3704.831927182247</v>
      </c>
      <c r="H157" s="59">
        <f>(G157*1)</f>
        <v>3704.831927182247</v>
      </c>
      <c r="I157" s="59">
        <v>3700.947674808441</v>
      </c>
      <c r="J157" s="8">
        <f t="shared" si="72"/>
        <v>3.8842523738057935</v>
      </c>
      <c r="K157" s="8">
        <f t="shared" si="75"/>
        <v>0.00104952912472799</v>
      </c>
      <c r="L157" s="15">
        <v>780418627647</v>
      </c>
      <c r="M157" s="56">
        <v>17945940353</v>
      </c>
      <c r="N157" s="42">
        <f>M157*1</f>
        <v>17945940353</v>
      </c>
      <c r="O157" s="26">
        <f t="shared" si="73"/>
        <v>2938870326</v>
      </c>
      <c r="P157" s="15">
        <v>27838886511</v>
      </c>
      <c r="Q157" s="10">
        <f t="shared" si="61"/>
        <v>2221.3321567305684</v>
      </c>
      <c r="R157" s="8">
        <f t="shared" si="74"/>
        <v>301.6452729301707</v>
      </c>
      <c r="S157" s="14">
        <f>(F157*1000000+M157)*1</f>
        <v>47876940353</v>
      </c>
      <c r="T157" s="10">
        <f t="shared" si="62"/>
        <v>5926.164083912816</v>
      </c>
      <c r="U157" s="2">
        <v>273698</v>
      </c>
      <c r="V157" s="15">
        <f t="shared" si="63"/>
        <v>273698000000</v>
      </c>
      <c r="W157" s="2">
        <v>27067</v>
      </c>
      <c r="X157" s="8">
        <f>W157*1</f>
        <v>27067</v>
      </c>
      <c r="Y157" s="15">
        <v>6</v>
      </c>
      <c r="Z157" s="15">
        <v>5</v>
      </c>
      <c r="AA157" s="2">
        <v>2</v>
      </c>
      <c r="AB157" s="2">
        <v>2</v>
      </c>
      <c r="AC157" s="2" t="s">
        <v>73</v>
      </c>
      <c r="AD157" s="2">
        <v>1</v>
      </c>
      <c r="AE157" s="4">
        <v>3</v>
      </c>
      <c r="AF157" s="12">
        <v>3.75</v>
      </c>
      <c r="AG157" s="4">
        <v>3.7</v>
      </c>
      <c r="AH157" s="4">
        <v>79.2</v>
      </c>
      <c r="AI157" s="4">
        <v>9.9</v>
      </c>
      <c r="AJ157" s="2">
        <v>1</v>
      </c>
      <c r="AK157" s="15">
        <v>3</v>
      </c>
    </row>
    <row r="158" spans="1:37" ht="12.75">
      <c r="A158" s="2">
        <v>2001</v>
      </c>
      <c r="B158" s="2" t="s">
        <v>52</v>
      </c>
      <c r="C158" s="15">
        <v>33</v>
      </c>
      <c r="D158" s="2">
        <v>1017352</v>
      </c>
      <c r="E158" s="63">
        <v>8199541</v>
      </c>
      <c r="F158" s="48">
        <v>22875</v>
      </c>
      <c r="G158" s="8">
        <f t="shared" si="60"/>
        <v>2789.7903065549644</v>
      </c>
      <c r="H158" s="59">
        <f>(G158*1.02402)</f>
        <v>2856.8010697184145</v>
      </c>
      <c r="I158" s="59">
        <v>3704.831927182247</v>
      </c>
      <c r="J158" s="8">
        <f t="shared" si="72"/>
        <v>-848.0308574638325</v>
      </c>
      <c r="K158" s="8">
        <f t="shared" si="75"/>
        <v>-0.22889860434473533</v>
      </c>
      <c r="L158" s="15">
        <v>731025906239</v>
      </c>
      <c r="M158" s="56">
        <v>16798897658</v>
      </c>
      <c r="N158" s="42">
        <f>M158*1.02402</f>
        <v>17202407179.74516</v>
      </c>
      <c r="O158" s="26">
        <f t="shared" si="73"/>
        <v>-1147042695</v>
      </c>
      <c r="P158" s="15">
        <v>-26047058880</v>
      </c>
      <c r="Q158" s="10">
        <f t="shared" si="61"/>
        <v>2097.9719693755005</v>
      </c>
      <c r="R158" s="8">
        <f t="shared" si="74"/>
        <v>-123.36018735506786</v>
      </c>
      <c r="S158" s="14">
        <f>(F158*1000000+M158)*1.02402</f>
        <v>40626864679.745155</v>
      </c>
      <c r="T158" s="10">
        <f t="shared" si="62"/>
        <v>4954.773039093915</v>
      </c>
      <c r="U158" s="2">
        <v>278277</v>
      </c>
      <c r="V158" s="15">
        <f t="shared" si="63"/>
        <v>278277000000</v>
      </c>
      <c r="W158" s="2">
        <v>27489</v>
      </c>
      <c r="X158" s="8">
        <f>W158*1.02402</f>
        <v>28149.28578</v>
      </c>
      <c r="Y158" s="15">
        <v>6</v>
      </c>
      <c r="Z158" s="15">
        <v>6</v>
      </c>
      <c r="AA158" s="2">
        <v>0</v>
      </c>
      <c r="AB158" s="2">
        <v>2</v>
      </c>
      <c r="AC158" s="2" t="s">
        <v>74</v>
      </c>
      <c r="AD158" s="2">
        <v>1</v>
      </c>
      <c r="AE158" s="4">
        <v>3</v>
      </c>
      <c r="AF158" s="12">
        <v>3.5</v>
      </c>
      <c r="AG158" s="4">
        <v>5.6</v>
      </c>
      <c r="AH158" s="58">
        <v>80</v>
      </c>
      <c r="AI158" s="4">
        <v>10.1</v>
      </c>
      <c r="AJ158" s="2">
        <v>1</v>
      </c>
      <c r="AK158" s="15">
        <v>1</v>
      </c>
    </row>
    <row r="159" spans="1:37" ht="12.75">
      <c r="A159" s="2">
        <v>2002</v>
      </c>
      <c r="B159" s="2" t="s">
        <v>52</v>
      </c>
      <c r="C159" s="15">
        <v>33</v>
      </c>
      <c r="D159" s="2">
        <v>1014572</v>
      </c>
      <c r="E159" s="63">
        <v>8313494</v>
      </c>
      <c r="F159" s="48">
        <v>25426</v>
      </c>
      <c r="G159" s="8">
        <f t="shared" si="60"/>
        <v>3058.401196897478</v>
      </c>
      <c r="H159" s="59">
        <f>(G159*1.04193)</f>
        <v>3186.639959083389</v>
      </c>
      <c r="I159" s="59">
        <v>2856.8010697184145</v>
      </c>
      <c r="J159" s="8">
        <f t="shared" si="72"/>
        <v>329.8388893649744</v>
      </c>
      <c r="K159" s="8">
        <f t="shared" si="75"/>
        <v>0.11545742294106798</v>
      </c>
      <c r="L159" s="15">
        <v>693257299708</v>
      </c>
      <c r="M159" s="56">
        <v>14718504679</v>
      </c>
      <c r="N159" s="42">
        <f>M159*1.04193</f>
        <v>15335651580.19047</v>
      </c>
      <c r="O159" s="26">
        <f t="shared" si="73"/>
        <v>-2080392979</v>
      </c>
      <c r="P159" s="15">
        <v>-2080392979</v>
      </c>
      <c r="Q159" s="10">
        <f t="shared" si="61"/>
        <v>1844.6698319852603</v>
      </c>
      <c r="R159" s="8">
        <f t="shared" si="74"/>
        <v>-253.3021373902402</v>
      </c>
      <c r="S159" s="14">
        <f>(F159*1000000+M159)*1.04193</f>
        <v>41827763760.19047</v>
      </c>
      <c r="T159" s="10">
        <f t="shared" si="62"/>
        <v>5031.309791068649</v>
      </c>
      <c r="U159" s="2">
        <v>282389</v>
      </c>
      <c r="V159" s="15">
        <f t="shared" si="63"/>
        <v>282389000000</v>
      </c>
      <c r="W159" s="2">
        <v>27508</v>
      </c>
      <c r="X159" s="8">
        <f>W159*1.04193</f>
        <v>28661.41044</v>
      </c>
      <c r="Y159" s="15">
        <v>6</v>
      </c>
      <c r="Z159" s="15">
        <v>6</v>
      </c>
      <c r="AA159" s="2">
        <v>1</v>
      </c>
      <c r="AB159" s="2">
        <v>0</v>
      </c>
      <c r="AC159" s="2" t="s">
        <v>74</v>
      </c>
      <c r="AD159" s="2">
        <v>1</v>
      </c>
      <c r="AE159" s="4">
        <v>2.9</v>
      </c>
      <c r="AF159" s="12">
        <v>3.25</v>
      </c>
      <c r="AG159" s="4">
        <v>6.6</v>
      </c>
      <c r="AH159" s="58">
        <v>80.1</v>
      </c>
      <c r="AI159" s="4">
        <v>10</v>
      </c>
      <c r="AJ159" s="2">
        <v>1</v>
      </c>
      <c r="AK159" s="15">
        <v>1</v>
      </c>
    </row>
    <row r="160" spans="1:37" ht="12.75">
      <c r="A160" s="2">
        <v>2003</v>
      </c>
      <c r="B160" s="2" t="s">
        <v>52</v>
      </c>
      <c r="C160" s="15">
        <v>33</v>
      </c>
      <c r="D160" s="2">
        <v>1017105</v>
      </c>
      <c r="E160" s="63">
        <v>8415710</v>
      </c>
      <c r="F160" s="48">
        <v>26597</v>
      </c>
      <c r="G160" s="8">
        <f t="shared" si="60"/>
        <v>3160.3988255298723</v>
      </c>
      <c r="H160" s="59">
        <f>(G160*1.06409)</f>
        <v>3362.948786258082</v>
      </c>
      <c r="I160" s="59">
        <v>3186.639959083389</v>
      </c>
      <c r="J160" s="8">
        <f t="shared" si="72"/>
        <v>176.30882717469285</v>
      </c>
      <c r="K160" s="8">
        <f t="shared" si="75"/>
        <v>0.055327501518372554</v>
      </c>
      <c r="L160" s="15">
        <v>723743176992</v>
      </c>
      <c r="M160" s="56">
        <v>16198733368</v>
      </c>
      <c r="N160" s="42">
        <f>M160*1.06409</f>
        <v>17236910189.55512</v>
      </c>
      <c r="O160" s="26">
        <f t="shared" si="73"/>
        <v>1480228689</v>
      </c>
      <c r="P160" s="15">
        <v>1480228689</v>
      </c>
      <c r="Q160" s="10">
        <f t="shared" si="61"/>
        <v>2048.182528812794</v>
      </c>
      <c r="R160" s="8">
        <f t="shared" si="74"/>
        <v>203.51269682753355</v>
      </c>
      <c r="S160" s="14">
        <f>(F160*1000000+M160)*1.06409</f>
        <v>45538511919.55512</v>
      </c>
      <c r="T160" s="10">
        <f t="shared" si="62"/>
        <v>5411.131315070876</v>
      </c>
      <c r="U160" s="2">
        <v>286400</v>
      </c>
      <c r="V160" s="15">
        <f t="shared" si="63"/>
        <v>286400000000</v>
      </c>
      <c r="W160" s="2">
        <v>27922</v>
      </c>
      <c r="X160" s="8">
        <f>W160*1.06409</f>
        <v>29711.52098</v>
      </c>
      <c r="Y160" s="15">
        <v>6</v>
      </c>
      <c r="Z160" s="15">
        <v>6</v>
      </c>
      <c r="AA160" s="2">
        <v>0</v>
      </c>
      <c r="AB160" s="2">
        <v>1</v>
      </c>
      <c r="AC160" s="2" t="s">
        <v>74</v>
      </c>
      <c r="AD160" s="2">
        <v>1</v>
      </c>
      <c r="AE160" s="4">
        <v>2.8</v>
      </c>
      <c r="AF160" s="24">
        <v>3</v>
      </c>
      <c r="AG160" s="4">
        <v>6.4</v>
      </c>
      <c r="AH160" s="58">
        <v>81.4</v>
      </c>
      <c r="AI160" s="4">
        <v>9.9</v>
      </c>
      <c r="AJ160" s="2">
        <v>1</v>
      </c>
      <c r="AK160" s="15">
        <v>1</v>
      </c>
    </row>
    <row r="161" spans="1:37" ht="12.75">
      <c r="A161" s="2">
        <v>2004</v>
      </c>
      <c r="B161" s="2" t="s">
        <v>52</v>
      </c>
      <c r="C161" s="15">
        <v>33</v>
      </c>
      <c r="D161" s="2">
        <v>1045472</v>
      </c>
      <c r="E161" s="63">
        <v>8531040</v>
      </c>
      <c r="F161" s="48">
        <v>27798</v>
      </c>
      <c r="G161" s="8">
        <f t="shared" si="60"/>
        <v>3258.453834468013</v>
      </c>
      <c r="H161" s="59">
        <f>(G161*1.09429)</f>
        <v>3565.693446520002</v>
      </c>
      <c r="I161" s="59">
        <v>3362.948786258082</v>
      </c>
      <c r="J161" s="8">
        <f t="shared" si="72"/>
        <v>202.74466026192022</v>
      </c>
      <c r="K161" s="8">
        <f t="shared" si="75"/>
        <v>0.06028776325419814</v>
      </c>
      <c r="L161" s="15">
        <v>817935848814</v>
      </c>
      <c r="M161" s="55">
        <v>18114767389</v>
      </c>
      <c r="N161" s="42">
        <f>M161*1.09429</f>
        <v>19822808806.10881</v>
      </c>
      <c r="O161" s="26">
        <f t="shared" si="73"/>
        <v>1916034021</v>
      </c>
      <c r="P161" s="15">
        <v>1916034021</v>
      </c>
      <c r="Q161" s="10">
        <f t="shared" si="61"/>
        <v>2323.6098771203524</v>
      </c>
      <c r="R161" s="8">
        <f t="shared" si="74"/>
        <v>275.42734830755853</v>
      </c>
      <c r="S161" s="14">
        <f>(F161*1000000+M161)*1.09429</f>
        <v>50241882226.10881</v>
      </c>
      <c r="T161" s="10">
        <f t="shared" si="62"/>
        <v>5889.303323640354</v>
      </c>
      <c r="U161" s="2">
        <v>296090</v>
      </c>
      <c r="V161" s="15">
        <f t="shared" si="63"/>
        <v>296090000000</v>
      </c>
      <c r="W161" s="2">
        <v>29569</v>
      </c>
      <c r="X161" s="8">
        <f>W161*1.09429</f>
        <v>32357.06101</v>
      </c>
      <c r="Y161" s="15">
        <v>6</v>
      </c>
      <c r="Z161" s="15">
        <v>6</v>
      </c>
      <c r="AA161" s="2">
        <v>0</v>
      </c>
      <c r="AB161" s="2">
        <v>0</v>
      </c>
      <c r="AC161" s="2" t="s">
        <v>74</v>
      </c>
      <c r="AD161" s="2">
        <v>1</v>
      </c>
      <c r="AE161" s="4">
        <v>2.8</v>
      </c>
      <c r="AF161" s="25">
        <v>3.25</v>
      </c>
      <c r="AG161" s="4">
        <v>5.5</v>
      </c>
      <c r="AH161" s="4">
        <v>80.9</v>
      </c>
      <c r="AI161" s="4">
        <v>9.9</v>
      </c>
      <c r="AJ161" s="2">
        <v>1</v>
      </c>
      <c r="AK161" s="15">
        <v>5</v>
      </c>
    </row>
    <row r="162" spans="1:37" ht="12.75">
      <c r="A162" s="5">
        <v>1995</v>
      </c>
      <c r="B162" s="2" t="s">
        <v>51</v>
      </c>
      <c r="C162" s="15">
        <v>35</v>
      </c>
      <c r="D162" s="2">
        <v>728105</v>
      </c>
      <c r="E162" s="2">
        <v>11155493</v>
      </c>
      <c r="F162" s="26">
        <v>29932</v>
      </c>
      <c r="G162" s="8">
        <f t="shared" si="60"/>
        <v>2683.162456379113</v>
      </c>
      <c r="H162" s="59">
        <f>(G162*0.92115)</f>
        <v>2471.59509669362</v>
      </c>
      <c r="L162" s="15">
        <v>583865200000</v>
      </c>
      <c r="M162" s="14">
        <v>20966600000</v>
      </c>
      <c r="N162" s="15">
        <f>M162*0.92115</f>
        <v>19313383590</v>
      </c>
      <c r="O162" s="26"/>
      <c r="Q162" s="10">
        <f t="shared" si="61"/>
        <v>1731.2891138025007</v>
      </c>
      <c r="S162" s="14">
        <f>(F162*1000000+M162)*0.92115</f>
        <v>46885245390</v>
      </c>
      <c r="T162" s="10">
        <f t="shared" si="62"/>
        <v>4202.88421049612</v>
      </c>
      <c r="U162" s="10"/>
      <c r="V162" s="15">
        <f t="shared" si="63"/>
        <v>0</v>
      </c>
      <c r="W162" s="2">
        <v>22495</v>
      </c>
      <c r="X162" s="10">
        <f>W162*0.92115</f>
        <v>20721.26925</v>
      </c>
      <c r="Y162" s="15">
        <v>5</v>
      </c>
      <c r="AA162" s="6">
        <v>2</v>
      </c>
      <c r="AC162" s="2" t="s">
        <v>82</v>
      </c>
      <c r="AD162" s="2">
        <v>0</v>
      </c>
      <c r="AE162" s="20">
        <v>4</v>
      </c>
      <c r="AF162" s="20">
        <v>4.5</v>
      </c>
      <c r="AG162" s="4">
        <v>4.9</v>
      </c>
      <c r="AH162" s="4">
        <v>83.4</v>
      </c>
      <c r="AI162" s="4">
        <v>10.6</v>
      </c>
      <c r="AJ162" s="2">
        <v>0</v>
      </c>
      <c r="AK162" s="15">
        <v>2</v>
      </c>
    </row>
    <row r="163" spans="1:37" ht="12.75">
      <c r="A163" s="2">
        <v>1996</v>
      </c>
      <c r="B163" s="2" t="s">
        <v>51</v>
      </c>
      <c r="C163" s="15">
        <v>35</v>
      </c>
      <c r="D163" s="5">
        <v>780107</v>
      </c>
      <c r="E163" s="2">
        <v>11187032</v>
      </c>
      <c r="F163" s="26">
        <v>33572</v>
      </c>
      <c r="G163" s="8">
        <f t="shared" si="60"/>
        <v>3000.9746999919194</v>
      </c>
      <c r="H163" s="59">
        <f>(G163*0.93859)</f>
        <v>2816.684843665416</v>
      </c>
      <c r="I163" s="59">
        <v>2471.59509669362</v>
      </c>
      <c r="J163" s="8">
        <f aca="true" t="shared" si="76" ref="J163:J171">H163-H162</f>
        <v>345.0897469717961</v>
      </c>
      <c r="K163" s="8">
        <f>(H163-H162)/H162</f>
        <v>0.13962228175377125</v>
      </c>
      <c r="L163" s="14">
        <v>622827062949</v>
      </c>
      <c r="M163" s="14">
        <v>22676453553</v>
      </c>
      <c r="N163" s="15">
        <f>M163*0.93859</f>
        <v>21283892540.310272</v>
      </c>
      <c r="O163" s="26">
        <f aca="true" t="shared" si="77" ref="O163:O171">M163-M162</f>
        <v>1709853553</v>
      </c>
      <c r="P163" s="15">
        <v>1709853553</v>
      </c>
      <c r="Q163" s="10">
        <f t="shared" si="61"/>
        <v>1902.5504298468327</v>
      </c>
      <c r="R163" s="8">
        <f aca="true" t="shared" si="78" ref="R163:R171">Q163-Q162</f>
        <v>171.26131604433203</v>
      </c>
      <c r="S163" s="14">
        <f>(F163*1000000+M163)*0.93859</f>
        <v>52794236020.31027</v>
      </c>
      <c r="T163" s="10">
        <f t="shared" si="62"/>
        <v>4719.235273512249</v>
      </c>
      <c r="U163" s="10"/>
      <c r="V163" s="15">
        <f t="shared" si="63"/>
        <v>0</v>
      </c>
      <c r="W163" s="2">
        <v>23322</v>
      </c>
      <c r="X163" s="10">
        <f>W163*0.93859</f>
        <v>21889.795980000003</v>
      </c>
      <c r="Y163" s="15">
        <v>6</v>
      </c>
      <c r="Z163" s="15">
        <v>5</v>
      </c>
      <c r="AA163" s="6">
        <v>1</v>
      </c>
      <c r="AB163" s="6">
        <v>2</v>
      </c>
      <c r="AC163" s="2" t="s">
        <v>82</v>
      </c>
      <c r="AD163" s="2">
        <v>0</v>
      </c>
      <c r="AE163" s="20">
        <v>4</v>
      </c>
      <c r="AF163" s="20">
        <v>4.5</v>
      </c>
      <c r="AG163" s="4">
        <v>5</v>
      </c>
      <c r="AH163" s="4">
        <v>84.9</v>
      </c>
      <c r="AI163" s="4">
        <v>10.6</v>
      </c>
      <c r="AJ163" s="2">
        <v>0</v>
      </c>
      <c r="AK163" s="15">
        <v>2</v>
      </c>
    </row>
    <row r="164" spans="1:37" ht="12.75">
      <c r="A164" s="2">
        <v>1997</v>
      </c>
      <c r="B164" s="2" t="s">
        <v>51</v>
      </c>
      <c r="C164" s="15">
        <v>35</v>
      </c>
      <c r="D164" s="2">
        <v>809459</v>
      </c>
      <c r="E164" s="2">
        <v>11212498</v>
      </c>
      <c r="F164" s="28">
        <v>35019</v>
      </c>
      <c r="G164" s="8">
        <f t="shared" si="60"/>
        <v>3123.2112594356763</v>
      </c>
      <c r="H164" s="59">
        <f>(G164*0.95415)</f>
        <v>2980.0120231905507</v>
      </c>
      <c r="I164" s="59">
        <v>2816.684843665416</v>
      </c>
      <c r="J164" s="8">
        <f t="shared" si="76"/>
        <v>163.32717952513485</v>
      </c>
      <c r="K164" s="8">
        <f aca="true" t="shared" si="79" ref="K164:K171">(H164-H163)/H163</f>
        <v>0.0579856066937874</v>
      </c>
      <c r="L164" s="15">
        <v>687597998554</v>
      </c>
      <c r="M164" s="14">
        <v>24903326771</v>
      </c>
      <c r="N164" s="32">
        <f>M164*0.95415</f>
        <v>23761509238.549652</v>
      </c>
      <c r="O164" s="26">
        <f t="shared" si="77"/>
        <v>2226873218</v>
      </c>
      <c r="P164" s="15">
        <v>2226873218</v>
      </c>
      <c r="Q164" s="10">
        <f t="shared" si="61"/>
        <v>2119.1985263720585</v>
      </c>
      <c r="R164" s="8">
        <f t="shared" si="78"/>
        <v>216.6480965252258</v>
      </c>
      <c r="S164" s="14">
        <f>(F164*1000000+M164)*0.95415</f>
        <v>57174888088.54965</v>
      </c>
      <c r="T164" s="10">
        <f t="shared" si="62"/>
        <v>5099.210549562609</v>
      </c>
      <c r="U164" s="2">
        <v>350603</v>
      </c>
      <c r="V164" s="15">
        <f t="shared" si="63"/>
        <v>350603000000</v>
      </c>
      <c r="W164" s="2">
        <v>24656</v>
      </c>
      <c r="X164" s="8">
        <f>W164*0.95415</f>
        <v>23525.5224</v>
      </c>
      <c r="Y164" s="15">
        <v>7</v>
      </c>
      <c r="Z164" s="15">
        <v>6</v>
      </c>
      <c r="AA164" s="6">
        <v>1</v>
      </c>
      <c r="AB164" s="6">
        <v>1</v>
      </c>
      <c r="AC164" s="2" t="s">
        <v>82</v>
      </c>
      <c r="AD164" s="2">
        <v>0</v>
      </c>
      <c r="AE164" s="12">
        <v>4</v>
      </c>
      <c r="AF164" s="20">
        <v>4</v>
      </c>
      <c r="AG164" s="4">
        <v>4.6</v>
      </c>
      <c r="AH164" s="4">
        <v>86.2</v>
      </c>
      <c r="AI164" s="4">
        <v>10.4</v>
      </c>
      <c r="AJ164" s="2">
        <v>0</v>
      </c>
      <c r="AK164" s="15">
        <v>2</v>
      </c>
    </row>
    <row r="165" spans="1:37" ht="12.75">
      <c r="A165" s="2">
        <v>1998</v>
      </c>
      <c r="B165" s="2" t="s">
        <v>51</v>
      </c>
      <c r="C165" s="15">
        <v>35</v>
      </c>
      <c r="D165" s="2">
        <v>921840</v>
      </c>
      <c r="E165" s="2">
        <v>11237752</v>
      </c>
      <c r="F165" s="52">
        <v>37911</v>
      </c>
      <c r="G165" s="8">
        <f t="shared" si="60"/>
        <v>3373.5394765785895</v>
      </c>
      <c r="H165" s="59">
        <f>(G165*0.96475)</f>
        <v>3254.6222100291943</v>
      </c>
      <c r="I165" s="59">
        <v>2980.0120231905507</v>
      </c>
      <c r="J165" s="8">
        <f t="shared" si="76"/>
        <v>274.6101868386436</v>
      </c>
      <c r="K165" s="8">
        <f t="shared" si="79"/>
        <v>0.09215069761518348</v>
      </c>
      <c r="L165" s="15">
        <v>680474247508</v>
      </c>
      <c r="M165" s="40">
        <v>24851740063</v>
      </c>
      <c r="N165" s="40">
        <f>M165*0.96475</f>
        <v>23975716225.77925</v>
      </c>
      <c r="O165" s="26">
        <f t="shared" si="77"/>
        <v>-51586708</v>
      </c>
      <c r="P165" s="15">
        <v>-51586708</v>
      </c>
      <c r="Q165" s="10">
        <f t="shared" si="61"/>
        <v>2133.49753810008</v>
      </c>
      <c r="R165" s="8">
        <f t="shared" si="78"/>
        <v>14.299011728021469</v>
      </c>
      <c r="S165" s="14">
        <f>(F165*1000000+M165)*0.96475</f>
        <v>60550353475.77925</v>
      </c>
      <c r="T165" s="10">
        <f t="shared" si="62"/>
        <v>5388.119748129275</v>
      </c>
      <c r="U165" s="2">
        <v>362724</v>
      </c>
      <c r="V165" s="15">
        <f t="shared" si="63"/>
        <v>362724000000</v>
      </c>
      <c r="W165" s="2">
        <v>26017</v>
      </c>
      <c r="X165" s="8">
        <f>W165*0.96475</f>
        <v>25099.90075</v>
      </c>
      <c r="Y165" s="15">
        <v>7</v>
      </c>
      <c r="Z165" s="15">
        <v>7</v>
      </c>
      <c r="AA165" s="6">
        <v>2</v>
      </c>
      <c r="AB165" s="6">
        <v>1</v>
      </c>
      <c r="AC165" s="2" t="s">
        <v>82</v>
      </c>
      <c r="AD165" s="2">
        <v>0</v>
      </c>
      <c r="AE165" s="23">
        <v>4.083333333333333</v>
      </c>
      <c r="AF165" s="23">
        <v>4</v>
      </c>
      <c r="AG165" s="4">
        <v>4.3</v>
      </c>
      <c r="AH165" s="4">
        <v>86.2</v>
      </c>
      <c r="AI165" s="4">
        <v>10.6</v>
      </c>
      <c r="AJ165" s="2">
        <v>0</v>
      </c>
      <c r="AK165" s="15">
        <v>2</v>
      </c>
    </row>
    <row r="166" spans="1:37" ht="12.75">
      <c r="A166" s="2">
        <v>1999</v>
      </c>
      <c r="B166" s="2" t="s">
        <v>51</v>
      </c>
      <c r="C166" s="15">
        <v>35</v>
      </c>
      <c r="D166" s="2">
        <v>977547</v>
      </c>
      <c r="E166" s="2">
        <v>11256654</v>
      </c>
      <c r="F166" s="28">
        <v>38622</v>
      </c>
      <c r="G166" s="8">
        <f t="shared" si="60"/>
        <v>3431.037322458343</v>
      </c>
      <c r="H166" s="59">
        <f>(G166*0.97868)</f>
        <v>3357.8876067435313</v>
      </c>
      <c r="I166" s="59">
        <v>3254.6222100291943</v>
      </c>
      <c r="J166" s="8">
        <f t="shared" si="76"/>
        <v>103.26539671433693</v>
      </c>
      <c r="K166" s="8">
        <f t="shared" si="79"/>
        <v>0.03172884287341314</v>
      </c>
      <c r="L166" s="15">
        <v>692820620412</v>
      </c>
      <c r="M166" s="14">
        <v>24883241492</v>
      </c>
      <c r="N166" s="41">
        <f>M166*0.97868</f>
        <v>24352730783.39056</v>
      </c>
      <c r="O166" s="26">
        <f t="shared" si="77"/>
        <v>31501429</v>
      </c>
      <c r="P166" s="15">
        <v>31501429</v>
      </c>
      <c r="Q166" s="10">
        <f t="shared" si="61"/>
        <v>2163.4075972656315</v>
      </c>
      <c r="R166" s="8">
        <f t="shared" si="78"/>
        <v>29.910059165551502</v>
      </c>
      <c r="S166" s="14">
        <f>(F166*1000000+M166)*0.97868</f>
        <v>62151309743.39056</v>
      </c>
      <c r="T166" s="10">
        <f t="shared" si="62"/>
        <v>5521.295204009162</v>
      </c>
      <c r="U166" s="2">
        <v>368482</v>
      </c>
      <c r="V166" s="15">
        <f t="shared" si="63"/>
        <v>368482000000</v>
      </c>
      <c r="W166" s="2">
        <v>26859</v>
      </c>
      <c r="X166" s="8">
        <f>W166*0.97868</f>
        <v>26286.36612</v>
      </c>
      <c r="Y166" s="15">
        <v>10</v>
      </c>
      <c r="Z166" s="15">
        <v>7</v>
      </c>
      <c r="AA166" s="6">
        <v>0</v>
      </c>
      <c r="AB166" s="6">
        <v>2</v>
      </c>
      <c r="AC166" s="2" t="s">
        <v>83</v>
      </c>
      <c r="AD166" s="2">
        <v>0</v>
      </c>
      <c r="AE166" s="12">
        <v>4.083333333333333</v>
      </c>
      <c r="AF166" s="12">
        <v>4.75</v>
      </c>
      <c r="AG166" s="4">
        <v>4.3</v>
      </c>
      <c r="AH166" s="4">
        <v>86.1</v>
      </c>
      <c r="AI166" s="4">
        <v>10.7</v>
      </c>
      <c r="AJ166" s="2">
        <v>0</v>
      </c>
      <c r="AK166" s="15">
        <v>3</v>
      </c>
    </row>
    <row r="167" spans="1:37" ht="12.75">
      <c r="A167" s="2">
        <v>2000</v>
      </c>
      <c r="B167" s="2" t="s">
        <v>51</v>
      </c>
      <c r="C167" s="15">
        <v>35</v>
      </c>
      <c r="D167" s="2">
        <v>1067178</v>
      </c>
      <c r="E167" s="63">
        <v>11364401</v>
      </c>
      <c r="F167" s="47">
        <v>37530</v>
      </c>
      <c r="G167" s="8">
        <f t="shared" si="60"/>
        <v>3302.4177869119544</v>
      </c>
      <c r="H167" s="59">
        <f>(G167*1)</f>
        <v>3302.4177869119544</v>
      </c>
      <c r="I167" s="59">
        <v>3357.8876067435313</v>
      </c>
      <c r="J167" s="8">
        <f t="shared" si="76"/>
        <v>-55.46981983157684</v>
      </c>
      <c r="K167" s="8">
        <f t="shared" si="79"/>
        <v>-0.01651926041841862</v>
      </c>
      <c r="L167" s="15">
        <v>780418627647</v>
      </c>
      <c r="M167" s="55">
        <v>26322241431</v>
      </c>
      <c r="N167" s="42">
        <f>M167*1</f>
        <v>26322241431</v>
      </c>
      <c r="O167" s="26">
        <f t="shared" si="77"/>
        <v>1438999939</v>
      </c>
      <c r="P167" s="15">
        <v>-6937301139</v>
      </c>
      <c r="Q167" s="10">
        <f t="shared" si="61"/>
        <v>2316.201393368643</v>
      </c>
      <c r="R167" s="8">
        <f t="shared" si="78"/>
        <v>152.79379610301157</v>
      </c>
      <c r="S167" s="14">
        <f>(F167*1000000+M167)*1</f>
        <v>63852241431</v>
      </c>
      <c r="T167" s="10">
        <f t="shared" si="62"/>
        <v>5618.619180280597</v>
      </c>
      <c r="U167" s="2">
        <v>372006</v>
      </c>
      <c r="V167" s="15">
        <f t="shared" si="63"/>
        <v>372006000000</v>
      </c>
      <c r="W167" s="2">
        <v>28205</v>
      </c>
      <c r="X167" s="8">
        <f>W167*1</f>
        <v>28205</v>
      </c>
      <c r="Y167" s="15">
        <v>10</v>
      </c>
      <c r="Z167" s="15">
        <v>10</v>
      </c>
      <c r="AA167" s="6">
        <v>1</v>
      </c>
      <c r="AB167" s="6">
        <v>0</v>
      </c>
      <c r="AC167" s="2" t="s">
        <v>83</v>
      </c>
      <c r="AD167" s="2">
        <v>0</v>
      </c>
      <c r="AE167" s="4">
        <v>4</v>
      </c>
      <c r="AF167" s="12">
        <v>4.75</v>
      </c>
      <c r="AG167" s="4">
        <v>4</v>
      </c>
      <c r="AH167" s="4">
        <v>87</v>
      </c>
      <c r="AI167" s="4">
        <v>10.9</v>
      </c>
      <c r="AJ167" s="2">
        <v>0</v>
      </c>
      <c r="AK167" s="15">
        <v>6</v>
      </c>
    </row>
    <row r="168" spans="1:37" ht="12.75">
      <c r="A168" s="2">
        <v>2001</v>
      </c>
      <c r="B168" s="2" t="s">
        <v>51</v>
      </c>
      <c r="C168" s="15">
        <v>35</v>
      </c>
      <c r="D168" s="2">
        <v>1017352</v>
      </c>
      <c r="E168" s="63">
        <v>11392043</v>
      </c>
      <c r="F168" s="47">
        <v>35158</v>
      </c>
      <c r="G168" s="8">
        <f t="shared" si="60"/>
        <v>3086.189193632784</v>
      </c>
      <c r="H168" s="59">
        <f>(G168*1.02402)</f>
        <v>3160.3194580638433</v>
      </c>
      <c r="I168" s="59">
        <v>3302.4177869119544</v>
      </c>
      <c r="J168" s="8">
        <f t="shared" si="76"/>
        <v>-142.09832884811112</v>
      </c>
      <c r="K168" s="8">
        <f t="shared" si="79"/>
        <v>-0.04302857421955243</v>
      </c>
      <c r="L168" s="15">
        <v>731025906239</v>
      </c>
      <c r="M168" s="55">
        <v>27094733991</v>
      </c>
      <c r="N168" s="42">
        <f>M168*1.02402</f>
        <v>27745549501.463818</v>
      </c>
      <c r="O168" s="26">
        <f t="shared" si="77"/>
        <v>772492560</v>
      </c>
      <c r="P168" s="15">
        <v>9148793638</v>
      </c>
      <c r="Q168" s="10">
        <f t="shared" si="61"/>
        <v>2435.5200819961633</v>
      </c>
      <c r="R168" s="8">
        <f t="shared" si="78"/>
        <v>119.31868862752026</v>
      </c>
      <c r="S168" s="14">
        <f>(F168*1000000+M168)*1.02402</f>
        <v>63748044661.46381</v>
      </c>
      <c r="T168" s="10">
        <f t="shared" si="62"/>
        <v>5595.839540060007</v>
      </c>
      <c r="U168" s="2">
        <v>365735</v>
      </c>
      <c r="V168" s="15">
        <f t="shared" si="63"/>
        <v>365735000000</v>
      </c>
      <c r="W168" s="2">
        <v>28583</v>
      </c>
      <c r="X168" s="8">
        <f>W168*1.02402</f>
        <v>29269.56366</v>
      </c>
      <c r="Y168" s="15">
        <v>10</v>
      </c>
      <c r="Z168" s="15">
        <v>10</v>
      </c>
      <c r="AA168" s="6">
        <v>2</v>
      </c>
      <c r="AB168" s="6">
        <v>1</v>
      </c>
      <c r="AC168" s="2" t="s">
        <v>83</v>
      </c>
      <c r="AD168" s="2">
        <v>0</v>
      </c>
      <c r="AE168" s="4">
        <v>4</v>
      </c>
      <c r="AF168" s="12">
        <v>4.5</v>
      </c>
      <c r="AG168" s="4">
        <v>4.4</v>
      </c>
      <c r="AH168" s="58">
        <v>88.2</v>
      </c>
      <c r="AI168" s="4">
        <v>11.1</v>
      </c>
      <c r="AJ168" s="2">
        <v>0</v>
      </c>
      <c r="AK168" s="15">
        <v>11</v>
      </c>
    </row>
    <row r="169" spans="1:37" ht="12.75">
      <c r="A169" s="2">
        <v>2002</v>
      </c>
      <c r="B169" s="2" t="s">
        <v>51</v>
      </c>
      <c r="C169" s="15">
        <v>35</v>
      </c>
      <c r="D169" s="2">
        <v>1014572</v>
      </c>
      <c r="E169" s="63">
        <v>11414537</v>
      </c>
      <c r="F169" s="47">
        <v>36635</v>
      </c>
      <c r="G169" s="8">
        <f t="shared" si="60"/>
        <v>3209.5038107984583</v>
      </c>
      <c r="H169" s="59">
        <f>(G169*1.04193)</f>
        <v>3344.0783055852376</v>
      </c>
      <c r="I169" s="59">
        <v>3160.3194580638433</v>
      </c>
      <c r="J169" s="8">
        <f t="shared" si="76"/>
        <v>183.75884752139427</v>
      </c>
      <c r="K169" s="8">
        <f t="shared" si="79"/>
        <v>0.05814565582998795</v>
      </c>
      <c r="L169" s="15">
        <v>693257299708</v>
      </c>
      <c r="M169" s="55">
        <v>27723272950</v>
      </c>
      <c r="N169" s="42">
        <f>M169*1.04193</f>
        <v>28885709784.7935</v>
      </c>
      <c r="O169" s="26">
        <f t="shared" si="77"/>
        <v>628538959</v>
      </c>
      <c r="P169" s="15">
        <v>628538959</v>
      </c>
      <c r="Q169" s="10">
        <f t="shared" si="61"/>
        <v>2530.6072234724456</v>
      </c>
      <c r="R169" s="8">
        <f t="shared" si="78"/>
        <v>95.08714147628234</v>
      </c>
      <c r="S169" s="14">
        <f>(F169*1000000+M169)*1.04193</f>
        <v>67056815334.7935</v>
      </c>
      <c r="T169" s="10">
        <f t="shared" si="62"/>
        <v>5874.685529057683</v>
      </c>
      <c r="U169" s="2">
        <v>373457</v>
      </c>
      <c r="V169" s="15">
        <f t="shared" si="63"/>
        <v>373457000000</v>
      </c>
      <c r="W169" s="2">
        <v>29187</v>
      </c>
      <c r="X169" s="8">
        <f>W169*1.04193</f>
        <v>30410.81091</v>
      </c>
      <c r="Y169" s="15">
        <v>10</v>
      </c>
      <c r="Z169" s="15">
        <v>10</v>
      </c>
      <c r="AA169" s="6">
        <v>1</v>
      </c>
      <c r="AB169" s="6">
        <v>2</v>
      </c>
      <c r="AC169" s="2" t="s">
        <v>83</v>
      </c>
      <c r="AD169" s="2">
        <v>0</v>
      </c>
      <c r="AE169" s="4">
        <v>3.9</v>
      </c>
      <c r="AF169" s="12">
        <v>4.5</v>
      </c>
      <c r="AG169" s="4">
        <v>5.7</v>
      </c>
      <c r="AH169" s="58">
        <v>87.3</v>
      </c>
      <c r="AI169" s="4">
        <v>11</v>
      </c>
      <c r="AJ169" s="2">
        <v>0</v>
      </c>
      <c r="AK169" s="15">
        <v>12</v>
      </c>
    </row>
    <row r="170" spans="1:37" ht="12.75">
      <c r="A170" s="2">
        <v>2003</v>
      </c>
      <c r="B170" s="2" t="s">
        <v>51</v>
      </c>
      <c r="C170" s="15">
        <v>35</v>
      </c>
      <c r="D170" s="2">
        <v>1017105</v>
      </c>
      <c r="E170" s="63">
        <v>11437908</v>
      </c>
      <c r="F170" s="47">
        <v>37146</v>
      </c>
      <c r="G170" s="8">
        <f t="shared" si="60"/>
        <v>3247.621855325292</v>
      </c>
      <c r="H170" s="59">
        <f>(G170*1.06409)</f>
        <v>3455.76194003309</v>
      </c>
      <c r="I170" s="59">
        <v>3344.0783055852376</v>
      </c>
      <c r="J170" s="8">
        <f t="shared" si="76"/>
        <v>111.68363444785246</v>
      </c>
      <c r="K170" s="8">
        <f t="shared" si="79"/>
        <v>0.03339743398392312</v>
      </c>
      <c r="L170" s="15">
        <v>723743176992</v>
      </c>
      <c r="M170" s="55">
        <v>29764417806</v>
      </c>
      <c r="N170" s="42">
        <f>M170*1.06409</f>
        <v>31672019343.18654</v>
      </c>
      <c r="O170" s="26">
        <f t="shared" si="77"/>
        <v>2041144856</v>
      </c>
      <c r="P170" s="15">
        <v>2041144856</v>
      </c>
      <c r="Q170" s="10">
        <f t="shared" si="61"/>
        <v>2769.039525688311</v>
      </c>
      <c r="R170" s="8">
        <f t="shared" si="78"/>
        <v>238.43230221586555</v>
      </c>
      <c r="S170" s="14">
        <f>(F170*1000000+M170)*1.06409</f>
        <v>71198706483.18654</v>
      </c>
      <c r="T170" s="10">
        <f t="shared" si="62"/>
        <v>6224.801465721401</v>
      </c>
      <c r="U170" s="2">
        <v>378719</v>
      </c>
      <c r="V170" s="15">
        <f t="shared" si="63"/>
        <v>378719000000</v>
      </c>
      <c r="W170" s="2">
        <v>29826</v>
      </c>
      <c r="X170" s="8">
        <f>W170*1.06409</f>
        <v>31737.54834</v>
      </c>
      <c r="Y170" s="15">
        <v>10</v>
      </c>
      <c r="Z170" s="15">
        <v>10</v>
      </c>
      <c r="AA170" s="6">
        <v>1</v>
      </c>
      <c r="AB170" s="6">
        <v>1</v>
      </c>
      <c r="AC170" s="2" t="s">
        <v>83</v>
      </c>
      <c r="AD170" s="2">
        <v>0</v>
      </c>
      <c r="AE170" s="4">
        <v>3.9</v>
      </c>
      <c r="AF170" s="24">
        <v>4</v>
      </c>
      <c r="AG170" s="4">
        <v>6.2</v>
      </c>
      <c r="AH170" s="58">
        <v>87.2</v>
      </c>
      <c r="AI170" s="4">
        <v>11.1</v>
      </c>
      <c r="AJ170" s="2">
        <v>0</v>
      </c>
      <c r="AK170" s="15">
        <v>4</v>
      </c>
    </row>
    <row r="171" spans="1:37" ht="12.75">
      <c r="A171" s="2">
        <v>2004</v>
      </c>
      <c r="B171" s="2" t="s">
        <v>51</v>
      </c>
      <c r="C171" s="15">
        <v>35</v>
      </c>
      <c r="D171" s="2">
        <v>1045472</v>
      </c>
      <c r="E171" s="63">
        <v>11461347</v>
      </c>
      <c r="F171" s="47">
        <v>37763</v>
      </c>
      <c r="G171" s="8">
        <f t="shared" si="60"/>
        <v>3294.813428124984</v>
      </c>
      <c r="H171" s="59">
        <f>(G171*1.09429)</f>
        <v>3605.481386262889</v>
      </c>
      <c r="I171" s="59">
        <v>3455.76194003309</v>
      </c>
      <c r="J171" s="8">
        <f t="shared" si="76"/>
        <v>149.7194462297989</v>
      </c>
      <c r="K171" s="8">
        <f t="shared" si="79"/>
        <v>0.04332458335609926</v>
      </c>
      <c r="L171" s="15">
        <v>817935848814</v>
      </c>
      <c r="M171" s="55">
        <v>31208205664</v>
      </c>
      <c r="N171" s="42">
        <f>M171*1.09429</f>
        <v>34150827376.05856</v>
      </c>
      <c r="O171" s="26">
        <f t="shared" si="77"/>
        <v>1443787858</v>
      </c>
      <c r="P171" s="15">
        <v>1443787858</v>
      </c>
      <c r="Q171" s="10">
        <f t="shared" si="61"/>
        <v>2979.6521627046595</v>
      </c>
      <c r="R171" s="8">
        <f t="shared" si="78"/>
        <v>210.61263701634834</v>
      </c>
      <c r="S171" s="14">
        <f>(F171*1000000+M171)*1.09429</f>
        <v>75474500646.05856</v>
      </c>
      <c r="T171" s="10">
        <f t="shared" si="62"/>
        <v>6585.133548967548</v>
      </c>
      <c r="U171" s="2">
        <v>388624</v>
      </c>
      <c r="V171" s="15">
        <f t="shared" si="63"/>
        <v>388624000000</v>
      </c>
      <c r="W171" s="2">
        <v>30763</v>
      </c>
      <c r="X171" s="8">
        <f>W171*1.09429</f>
        <v>33663.64327</v>
      </c>
      <c r="Y171" s="15">
        <v>10</v>
      </c>
      <c r="Z171" s="15">
        <v>10</v>
      </c>
      <c r="AA171" s="6">
        <v>1</v>
      </c>
      <c r="AB171" s="6">
        <v>1</v>
      </c>
      <c r="AC171" s="2" t="s">
        <v>83</v>
      </c>
      <c r="AD171" s="2">
        <v>0</v>
      </c>
      <c r="AE171" s="4">
        <v>3.9</v>
      </c>
      <c r="AF171" s="25">
        <v>4</v>
      </c>
      <c r="AG171" s="4">
        <v>6.2</v>
      </c>
      <c r="AH171" s="4">
        <v>88.1</v>
      </c>
      <c r="AI171" s="4">
        <v>11.3</v>
      </c>
      <c r="AJ171" s="2">
        <v>0</v>
      </c>
      <c r="AK171" s="15">
        <v>8</v>
      </c>
    </row>
    <row r="172" spans="1:37" ht="12.75">
      <c r="A172" s="5">
        <v>1995</v>
      </c>
      <c r="B172" s="2" t="s">
        <v>50</v>
      </c>
      <c r="C172" s="15">
        <v>36</v>
      </c>
      <c r="D172" s="2">
        <v>728105</v>
      </c>
      <c r="E172" s="2">
        <v>3265547</v>
      </c>
      <c r="F172" s="26">
        <v>5448</v>
      </c>
      <c r="G172" s="8">
        <f t="shared" si="60"/>
        <v>1668.3269296078115</v>
      </c>
      <c r="H172" s="59">
        <f>(G172*0.92115)</f>
        <v>1536.7793512082355</v>
      </c>
      <c r="I172" s="59" t="s">
        <v>99</v>
      </c>
      <c r="L172" s="15">
        <v>583865200000</v>
      </c>
      <c r="M172" s="14">
        <v>2079100000</v>
      </c>
      <c r="N172" s="15">
        <f>M172*0.92115</f>
        <v>1915162965</v>
      </c>
      <c r="O172" s="26"/>
      <c r="Q172" s="10">
        <f t="shared" si="61"/>
        <v>586.4753944744939</v>
      </c>
      <c r="S172" s="14">
        <f>(F172*1000000+M172)*0.92115</f>
        <v>6933588165</v>
      </c>
      <c r="T172" s="10">
        <f t="shared" si="62"/>
        <v>2123.2547456827297</v>
      </c>
      <c r="U172" s="10"/>
      <c r="V172" s="15">
        <f t="shared" si="63"/>
        <v>0</v>
      </c>
      <c r="W172" s="2">
        <v>18861</v>
      </c>
      <c r="X172" s="10">
        <f>W172*0.92115</f>
        <v>17373.81015</v>
      </c>
      <c r="Y172" s="2">
        <v>4</v>
      </c>
      <c r="AA172" s="6">
        <v>2</v>
      </c>
      <c r="AB172" s="6"/>
      <c r="AC172" s="2" t="s">
        <v>84</v>
      </c>
      <c r="AD172" s="2">
        <v>0</v>
      </c>
      <c r="AE172" s="20">
        <v>2.6666666666666665</v>
      </c>
      <c r="AF172" s="20">
        <v>4.5</v>
      </c>
      <c r="AG172" s="4">
        <v>4.6</v>
      </c>
      <c r="AH172" s="4">
        <v>82.6</v>
      </c>
      <c r="AI172" s="4">
        <v>9.7</v>
      </c>
      <c r="AJ172" s="2">
        <v>0</v>
      </c>
      <c r="AK172" s="15">
        <v>22</v>
      </c>
    </row>
    <row r="173" spans="1:37" ht="12.75">
      <c r="A173" s="2">
        <v>1996</v>
      </c>
      <c r="B173" s="2" t="s">
        <v>50</v>
      </c>
      <c r="C173" s="15">
        <v>36</v>
      </c>
      <c r="D173" s="5">
        <v>780107</v>
      </c>
      <c r="E173" s="2">
        <v>3289634</v>
      </c>
      <c r="F173" s="26">
        <v>5538</v>
      </c>
      <c r="G173" s="8">
        <f t="shared" si="60"/>
        <v>1683.4699544083019</v>
      </c>
      <c r="H173" s="59">
        <f>(G173*0.93859)</f>
        <v>1580.088064508088</v>
      </c>
      <c r="I173" s="59">
        <v>1536.7793512082355</v>
      </c>
      <c r="J173" s="8">
        <f aca="true" t="shared" si="80" ref="J173:J181">H173-H172</f>
        <v>43.30871329985257</v>
      </c>
      <c r="K173" s="8">
        <f>(H173-H172)/H172</f>
        <v>0.028181477884774223</v>
      </c>
      <c r="L173" s="14">
        <v>622827062949</v>
      </c>
      <c r="M173" s="14">
        <v>2364498128</v>
      </c>
      <c r="N173" s="15">
        <f>M173*0.93859</f>
        <v>2219294297.95952</v>
      </c>
      <c r="O173" s="26">
        <f aca="true" t="shared" si="81" ref="O173:O181">M173-M172</f>
        <v>285398128</v>
      </c>
      <c r="P173" s="15">
        <v>285398128</v>
      </c>
      <c r="Q173" s="10">
        <f t="shared" si="61"/>
        <v>674.6325876859006</v>
      </c>
      <c r="R173" s="8">
        <f aca="true" t="shared" si="82" ref="R173:R181">Q173-Q172</f>
        <v>88.1571932114067</v>
      </c>
      <c r="S173" s="14">
        <f>(F173*1000000+M173)*0.93859</f>
        <v>7417205717.95952</v>
      </c>
      <c r="T173" s="10">
        <f t="shared" si="62"/>
        <v>2254.720652193989</v>
      </c>
      <c r="U173" s="10"/>
      <c r="V173" s="15">
        <f t="shared" si="63"/>
        <v>0</v>
      </c>
      <c r="W173" s="2">
        <v>19743</v>
      </c>
      <c r="X173" s="10">
        <f>W173*0.93859</f>
        <v>18530.58237</v>
      </c>
      <c r="Y173" s="2">
        <v>5</v>
      </c>
      <c r="Z173" s="2">
        <v>4</v>
      </c>
      <c r="AA173" s="2">
        <v>1</v>
      </c>
      <c r="AB173" s="6">
        <v>2</v>
      </c>
      <c r="AC173" s="2" t="s">
        <v>84</v>
      </c>
      <c r="AD173" s="2">
        <v>0</v>
      </c>
      <c r="AE173" s="20">
        <v>2.6666666666666665</v>
      </c>
      <c r="AF173" s="20">
        <v>4.5</v>
      </c>
      <c r="AG173" s="4">
        <v>4.2</v>
      </c>
      <c r="AH173" s="4">
        <v>83.8</v>
      </c>
      <c r="AI173" s="4">
        <v>9.7</v>
      </c>
      <c r="AJ173" s="2">
        <v>0</v>
      </c>
      <c r="AK173" s="15">
        <v>18</v>
      </c>
    </row>
    <row r="174" spans="1:37" ht="12.75">
      <c r="A174" s="2">
        <v>1997</v>
      </c>
      <c r="B174" s="2" t="s">
        <v>50</v>
      </c>
      <c r="C174" s="15">
        <v>36</v>
      </c>
      <c r="D174" s="2">
        <v>809459</v>
      </c>
      <c r="E174" s="2">
        <v>3314259</v>
      </c>
      <c r="F174" s="27">
        <v>6299</v>
      </c>
      <c r="G174" s="8">
        <f t="shared" si="60"/>
        <v>1900.57566412281</v>
      </c>
      <c r="H174" s="59">
        <f>(G174*0.95415)</f>
        <v>1813.434269922779</v>
      </c>
      <c r="I174" s="59">
        <v>1580.088064508088</v>
      </c>
      <c r="J174" s="8">
        <f t="shared" si="80"/>
        <v>233.34620541469098</v>
      </c>
      <c r="K174" s="8">
        <f aca="true" t="shared" si="83" ref="K174:K181">(H174-H173)/H173</f>
        <v>0.14767924057912313</v>
      </c>
      <c r="L174" s="15">
        <v>687597998554</v>
      </c>
      <c r="M174" s="32">
        <v>2728001258</v>
      </c>
      <c r="N174" s="32">
        <f>M174*0.95415</f>
        <v>2602922400.3207</v>
      </c>
      <c r="O174" s="26">
        <f t="shared" si="81"/>
        <v>363503130</v>
      </c>
      <c r="P174" s="15">
        <v>363503130</v>
      </c>
      <c r="Q174" s="10">
        <f t="shared" si="61"/>
        <v>785.3708476979923</v>
      </c>
      <c r="R174" s="8">
        <f t="shared" si="82"/>
        <v>110.7382600120917</v>
      </c>
      <c r="S174" s="14">
        <f>(F174*1000000+M174)*0.95415</f>
        <v>8613113250.3207</v>
      </c>
      <c r="T174" s="10">
        <f t="shared" si="62"/>
        <v>2598.8051176207714</v>
      </c>
      <c r="U174" s="2">
        <v>82858</v>
      </c>
      <c r="V174" s="15">
        <f t="shared" si="63"/>
        <v>82858000000</v>
      </c>
      <c r="W174" s="2">
        <v>20671</v>
      </c>
      <c r="X174" s="8">
        <f>W174*0.95415</f>
        <v>19723.234650000002</v>
      </c>
      <c r="Y174" s="2">
        <v>6</v>
      </c>
      <c r="Z174" s="2">
        <v>5</v>
      </c>
      <c r="AA174" s="2">
        <v>3</v>
      </c>
      <c r="AB174" s="2">
        <v>1</v>
      </c>
      <c r="AC174" s="2" t="s">
        <v>84</v>
      </c>
      <c r="AD174" s="2">
        <v>0</v>
      </c>
      <c r="AE174" s="12">
        <v>2.6666666666666665</v>
      </c>
      <c r="AF174" s="20">
        <v>4</v>
      </c>
      <c r="AG174" s="4">
        <v>4.2</v>
      </c>
      <c r="AH174" s="4">
        <v>85.2</v>
      </c>
      <c r="AI174" s="4">
        <v>9.7</v>
      </c>
      <c r="AJ174" s="2">
        <v>0</v>
      </c>
      <c r="AK174" s="15">
        <v>17</v>
      </c>
    </row>
    <row r="175" spans="1:37" ht="12.75">
      <c r="A175" s="2">
        <v>1998</v>
      </c>
      <c r="B175" s="2" t="s">
        <v>50</v>
      </c>
      <c r="C175" s="15">
        <v>36</v>
      </c>
      <c r="D175" s="2">
        <v>921840</v>
      </c>
      <c r="E175" s="2">
        <v>3339478</v>
      </c>
      <c r="F175" s="52">
        <v>8891</v>
      </c>
      <c r="G175" s="8">
        <f t="shared" si="60"/>
        <v>2662.3921463174784</v>
      </c>
      <c r="H175" s="59">
        <f>(G175*0.96475)</f>
        <v>2568.542823159787</v>
      </c>
      <c r="I175" s="59">
        <v>1813.434269922779</v>
      </c>
      <c r="J175" s="8">
        <f t="shared" si="80"/>
        <v>755.108553237008</v>
      </c>
      <c r="K175" s="8">
        <f t="shared" si="83"/>
        <v>0.4163969798966921</v>
      </c>
      <c r="L175" s="15">
        <v>680474247508</v>
      </c>
      <c r="M175" s="40">
        <v>2785267599</v>
      </c>
      <c r="N175" s="40">
        <f>M175*0.96475</f>
        <v>2687086916.13525</v>
      </c>
      <c r="O175" s="26">
        <f t="shared" si="81"/>
        <v>57266341</v>
      </c>
      <c r="P175" s="15">
        <v>57266341</v>
      </c>
      <c r="Q175" s="10">
        <f t="shared" si="61"/>
        <v>804.6427963098574</v>
      </c>
      <c r="R175" s="8">
        <f t="shared" si="82"/>
        <v>19.271948611865128</v>
      </c>
      <c r="S175" s="14">
        <f>(F175*1000000+M175)*0.96475</f>
        <v>11264679166.13525</v>
      </c>
      <c r="T175" s="10">
        <f t="shared" si="62"/>
        <v>3373.1856194696447</v>
      </c>
      <c r="U175" s="2">
        <v>84496</v>
      </c>
      <c r="V175" s="15">
        <f t="shared" si="63"/>
        <v>84496000000</v>
      </c>
      <c r="W175" s="2">
        <v>21766</v>
      </c>
      <c r="X175" s="8">
        <f>W175*0.96475</f>
        <v>20998.7485</v>
      </c>
      <c r="Y175" s="2">
        <v>8</v>
      </c>
      <c r="Z175" s="2">
        <v>6</v>
      </c>
      <c r="AA175" s="2">
        <v>1</v>
      </c>
      <c r="AB175" s="2">
        <v>3</v>
      </c>
      <c r="AC175" s="2" t="s">
        <v>84</v>
      </c>
      <c r="AD175" s="2">
        <v>0</v>
      </c>
      <c r="AE175" s="23">
        <v>2.6666666666666665</v>
      </c>
      <c r="AF175" s="23">
        <v>4.25</v>
      </c>
      <c r="AG175" s="4">
        <v>4.4</v>
      </c>
      <c r="AH175" s="4">
        <v>84.6</v>
      </c>
      <c r="AI175" s="4">
        <v>9.9</v>
      </c>
      <c r="AJ175" s="2">
        <v>0</v>
      </c>
      <c r="AK175" s="15">
        <v>19</v>
      </c>
    </row>
    <row r="176" spans="1:37" ht="12.75">
      <c r="A176" s="2">
        <v>1999</v>
      </c>
      <c r="B176" s="2" t="s">
        <v>50</v>
      </c>
      <c r="C176" s="15">
        <v>36</v>
      </c>
      <c r="D176" s="2">
        <v>977547</v>
      </c>
      <c r="E176" s="2">
        <v>3358044</v>
      </c>
      <c r="F176" s="28">
        <v>6834</v>
      </c>
      <c r="G176" s="8">
        <f t="shared" si="60"/>
        <v>2035.113298098536</v>
      </c>
      <c r="H176" s="59">
        <f>(G176*0.97868)</f>
        <v>1991.7246825830753</v>
      </c>
      <c r="I176" s="59">
        <v>2568.542823159787</v>
      </c>
      <c r="J176" s="8">
        <f t="shared" si="80"/>
        <v>-576.8181405767118</v>
      </c>
      <c r="K176" s="8">
        <f t="shared" si="83"/>
        <v>-0.22457018640129886</v>
      </c>
      <c r="L176" s="15">
        <v>692820620412</v>
      </c>
      <c r="M176" s="14">
        <v>2986578573</v>
      </c>
      <c r="N176" s="41">
        <f>M176*0.97868</f>
        <v>2922904717.82364</v>
      </c>
      <c r="O176" s="26">
        <f t="shared" si="81"/>
        <v>201310974</v>
      </c>
      <c r="P176" s="15">
        <v>201310974</v>
      </c>
      <c r="Q176" s="10">
        <f t="shared" si="61"/>
        <v>870.4188265024638</v>
      </c>
      <c r="R176" s="8">
        <f t="shared" si="82"/>
        <v>65.77603019260641</v>
      </c>
      <c r="S176" s="14">
        <f>(F176*1000000+M176)*0.97868</f>
        <v>9611203837.82364</v>
      </c>
      <c r="T176" s="10">
        <f t="shared" si="62"/>
        <v>2862.1435090855393</v>
      </c>
      <c r="U176" s="2">
        <v>86863</v>
      </c>
      <c r="V176" s="15">
        <f t="shared" si="63"/>
        <v>86863000000</v>
      </c>
      <c r="W176" s="2">
        <v>22567</v>
      </c>
      <c r="X176" s="8">
        <f>W176*0.97868</f>
        <v>22085.87156</v>
      </c>
      <c r="Y176" s="2">
        <v>7</v>
      </c>
      <c r="Z176" s="2">
        <v>8</v>
      </c>
      <c r="AA176" s="2">
        <v>1</v>
      </c>
      <c r="AB176" s="2">
        <v>1</v>
      </c>
      <c r="AC176" s="2" t="s">
        <v>84</v>
      </c>
      <c r="AD176" s="2">
        <v>0</v>
      </c>
      <c r="AE176" s="12">
        <v>2.6666666666666665</v>
      </c>
      <c r="AF176" s="12">
        <v>3.6666666666666665</v>
      </c>
      <c r="AG176" s="4">
        <v>3.6</v>
      </c>
      <c r="AH176" s="4">
        <v>83.5</v>
      </c>
      <c r="AI176" s="4">
        <v>9.8</v>
      </c>
      <c r="AJ176" s="2">
        <v>0</v>
      </c>
      <c r="AK176" s="15">
        <v>17</v>
      </c>
    </row>
    <row r="177" spans="1:37" ht="12.75">
      <c r="A177" s="2">
        <v>2000</v>
      </c>
      <c r="B177" s="2" t="s">
        <v>50</v>
      </c>
      <c r="C177" s="15">
        <v>36</v>
      </c>
      <c r="D177" s="2">
        <v>1067178</v>
      </c>
      <c r="E177" s="63">
        <v>3454508</v>
      </c>
      <c r="F177" s="46">
        <v>7635</v>
      </c>
      <c r="G177" s="8">
        <f t="shared" si="60"/>
        <v>2210.1555416863994</v>
      </c>
      <c r="H177" s="59">
        <f>(G177*1)</f>
        <v>2210.1555416863994</v>
      </c>
      <c r="I177" s="59">
        <v>1991.7246825830753</v>
      </c>
      <c r="J177" s="8">
        <f t="shared" si="80"/>
        <v>218.4308591033241</v>
      </c>
      <c r="K177" s="8">
        <f t="shared" si="83"/>
        <v>0.1096692032856872</v>
      </c>
      <c r="L177" s="15">
        <v>780418627647</v>
      </c>
      <c r="M177" s="39">
        <v>3072176920</v>
      </c>
      <c r="N177" s="42">
        <f>M177*1</f>
        <v>3072176920</v>
      </c>
      <c r="O177" s="26">
        <f t="shared" si="81"/>
        <v>85598347</v>
      </c>
      <c r="P177" s="15">
        <v>23335662858</v>
      </c>
      <c r="Q177" s="10">
        <f t="shared" si="61"/>
        <v>889.3240137235172</v>
      </c>
      <c r="R177" s="8">
        <f t="shared" si="82"/>
        <v>18.905187221053325</v>
      </c>
      <c r="S177" s="14">
        <f>(F177*1000000+M177)*1</f>
        <v>10707176920</v>
      </c>
      <c r="T177" s="10">
        <f t="shared" si="62"/>
        <v>3099.4795554099164</v>
      </c>
      <c r="U177" s="2">
        <v>89757</v>
      </c>
      <c r="V177" s="15">
        <f t="shared" si="63"/>
        <v>89757000000</v>
      </c>
      <c r="W177" s="2">
        <v>24406</v>
      </c>
      <c r="X177" s="8">
        <f>W177*1</f>
        <v>24406</v>
      </c>
      <c r="Y177" s="2">
        <v>6</v>
      </c>
      <c r="Z177" s="2">
        <v>7</v>
      </c>
      <c r="AA177" s="2">
        <v>1</v>
      </c>
      <c r="AB177" s="2">
        <v>1</v>
      </c>
      <c r="AC177" s="2" t="s">
        <v>84</v>
      </c>
      <c r="AD177" s="2">
        <v>0</v>
      </c>
      <c r="AE177" s="4">
        <v>2.8</v>
      </c>
      <c r="AF177" s="12">
        <v>3.6666666666666665</v>
      </c>
      <c r="AG177" s="4">
        <v>3.1</v>
      </c>
      <c r="AH177" s="4">
        <v>86.1</v>
      </c>
      <c r="AI177" s="4">
        <v>9.7</v>
      </c>
      <c r="AJ177" s="2">
        <v>0</v>
      </c>
      <c r="AK177" s="15">
        <v>22</v>
      </c>
    </row>
    <row r="178" spans="1:37" ht="12.75">
      <c r="A178" s="2">
        <v>2001</v>
      </c>
      <c r="B178" s="2" t="s">
        <v>50</v>
      </c>
      <c r="C178" s="15">
        <v>36</v>
      </c>
      <c r="D178" s="2">
        <v>1017352</v>
      </c>
      <c r="E178" s="63">
        <v>3466687</v>
      </c>
      <c r="F178" s="47">
        <v>7743</v>
      </c>
      <c r="G178" s="8">
        <f t="shared" si="60"/>
        <v>2233.5445917096063</v>
      </c>
      <c r="H178" s="59">
        <f>(G178*1.02402)</f>
        <v>2287.194332802471</v>
      </c>
      <c r="I178" s="59">
        <v>2210.1555416863994</v>
      </c>
      <c r="J178" s="8">
        <f t="shared" si="80"/>
        <v>77.03879111607148</v>
      </c>
      <c r="K178" s="8">
        <f t="shared" si="83"/>
        <v>0.03485672825419749</v>
      </c>
      <c r="L178" s="15">
        <v>731025906239</v>
      </c>
      <c r="M178" s="55">
        <v>2661343723</v>
      </c>
      <c r="N178" s="42">
        <f>M178*1.02402</f>
        <v>2725269199.22646</v>
      </c>
      <c r="O178" s="26">
        <f t="shared" si="81"/>
        <v>-410833197</v>
      </c>
      <c r="P178" s="15">
        <v>-23660897708</v>
      </c>
      <c r="Q178" s="10">
        <f t="shared" si="61"/>
        <v>786.130734971591</v>
      </c>
      <c r="R178" s="8">
        <f t="shared" si="82"/>
        <v>-103.19327875192619</v>
      </c>
      <c r="S178" s="14">
        <f>(F178*1000000+M178)*1.02402</f>
        <v>10654256059.22646</v>
      </c>
      <c r="T178" s="10">
        <f t="shared" si="62"/>
        <v>3073.3250677740616</v>
      </c>
      <c r="U178" s="2">
        <v>91793</v>
      </c>
      <c r="V178" s="15">
        <f t="shared" si="63"/>
        <v>91793000000</v>
      </c>
      <c r="W178" s="2">
        <v>26008</v>
      </c>
      <c r="X178" s="8">
        <f>W178*1.02402</f>
        <v>26632.71216</v>
      </c>
      <c r="Y178" s="2">
        <v>6</v>
      </c>
      <c r="Z178" s="2">
        <v>6</v>
      </c>
      <c r="AA178" s="2">
        <v>1</v>
      </c>
      <c r="AB178" s="2">
        <v>1</v>
      </c>
      <c r="AC178" s="2" t="s">
        <v>84</v>
      </c>
      <c r="AD178" s="2">
        <v>0</v>
      </c>
      <c r="AE178" s="4">
        <v>2.6</v>
      </c>
      <c r="AF178" s="12">
        <v>3.25</v>
      </c>
      <c r="AG178" s="4">
        <v>3.7</v>
      </c>
      <c r="AH178" s="58">
        <v>85.8</v>
      </c>
      <c r="AI178" s="4">
        <v>9.6</v>
      </c>
      <c r="AJ178" s="2">
        <v>0</v>
      </c>
      <c r="AK178" s="15">
        <v>53</v>
      </c>
    </row>
    <row r="179" spans="1:37" ht="12.75">
      <c r="A179" s="2">
        <v>2002</v>
      </c>
      <c r="B179" s="2" t="s">
        <v>50</v>
      </c>
      <c r="C179" s="15">
        <v>36</v>
      </c>
      <c r="D179" s="2">
        <v>1014572</v>
      </c>
      <c r="E179" s="63">
        <v>3488447</v>
      </c>
      <c r="F179" s="46">
        <v>8131</v>
      </c>
      <c r="G179" s="8">
        <f t="shared" si="60"/>
        <v>2330.836615835069</v>
      </c>
      <c r="H179" s="59">
        <f>(G179*1.04193)</f>
        <v>2428.5685951370338</v>
      </c>
      <c r="I179" s="59">
        <v>2287.194332802471</v>
      </c>
      <c r="J179" s="8">
        <f t="shared" si="80"/>
        <v>141.3742623345629</v>
      </c>
      <c r="K179" s="8">
        <f t="shared" si="83"/>
        <v>0.061811215735804476</v>
      </c>
      <c r="L179" s="15">
        <v>693257299708</v>
      </c>
      <c r="M179" s="39">
        <v>2443577842</v>
      </c>
      <c r="N179" s="42">
        <f>M179*1.04193</f>
        <v>2546037060.91506</v>
      </c>
      <c r="O179" s="26">
        <f t="shared" si="81"/>
        <v>-217765881</v>
      </c>
      <c r="P179" s="15">
        <v>-217765881</v>
      </c>
      <c r="Q179" s="10">
        <f t="shared" si="61"/>
        <v>729.8482851868066</v>
      </c>
      <c r="R179" s="8">
        <f t="shared" si="82"/>
        <v>-56.282449784784376</v>
      </c>
      <c r="S179" s="14">
        <f>(F179*1000000+M179)*1.04193</f>
        <v>11017969890.91506</v>
      </c>
      <c r="T179" s="10">
        <f t="shared" si="62"/>
        <v>3158.4168803238404</v>
      </c>
      <c r="U179" s="2">
        <v>92933</v>
      </c>
      <c r="V179" s="15">
        <f t="shared" si="63"/>
        <v>92933000000</v>
      </c>
      <c r="W179" s="2">
        <v>25850</v>
      </c>
      <c r="X179" s="8">
        <f>W179*1.04193</f>
        <v>26933.8905</v>
      </c>
      <c r="Y179" s="2">
        <v>6</v>
      </c>
      <c r="Z179" s="2">
        <v>6</v>
      </c>
      <c r="AA179" s="2">
        <v>2</v>
      </c>
      <c r="AB179" s="2">
        <v>1</v>
      </c>
      <c r="AC179" s="2" t="s">
        <v>84</v>
      </c>
      <c r="AD179" s="2">
        <v>0</v>
      </c>
      <c r="AE179" s="4">
        <v>2.8</v>
      </c>
      <c r="AF179" s="12">
        <v>3</v>
      </c>
      <c r="AG179" s="4">
        <v>4.8</v>
      </c>
      <c r="AH179" s="58">
        <v>85.1</v>
      </c>
      <c r="AI179" s="4">
        <v>9.5</v>
      </c>
      <c r="AJ179" s="2">
        <v>1</v>
      </c>
      <c r="AK179" s="15">
        <v>17</v>
      </c>
    </row>
    <row r="180" spans="1:37" ht="12.75">
      <c r="A180" s="2">
        <v>2003</v>
      </c>
      <c r="B180" s="2" t="s">
        <v>50</v>
      </c>
      <c r="C180" s="15">
        <v>36</v>
      </c>
      <c r="D180" s="2">
        <v>1017105</v>
      </c>
      <c r="E180" s="63">
        <v>3504347</v>
      </c>
      <c r="F180" s="47">
        <v>9047</v>
      </c>
      <c r="G180" s="8">
        <f t="shared" si="60"/>
        <v>2581.650732647195</v>
      </c>
      <c r="H180" s="59">
        <f>(G180*1.06409)</f>
        <v>2747.108728102554</v>
      </c>
      <c r="I180" s="59">
        <v>2428.5685951370338</v>
      </c>
      <c r="J180" s="8">
        <f t="shared" si="80"/>
        <v>318.5401329655201</v>
      </c>
      <c r="K180" s="8">
        <f t="shared" si="83"/>
        <v>0.13116373719209123</v>
      </c>
      <c r="L180" s="15">
        <v>723743176992</v>
      </c>
      <c r="M180" s="55">
        <v>2659603110</v>
      </c>
      <c r="N180" s="42">
        <f>M180*1.06409</f>
        <v>2830057073.3199</v>
      </c>
      <c r="O180" s="26">
        <f t="shared" si="81"/>
        <v>216025268</v>
      </c>
      <c r="P180" s="15">
        <v>216025268</v>
      </c>
      <c r="Q180" s="10">
        <f t="shared" si="61"/>
        <v>807.5847150182045</v>
      </c>
      <c r="R180" s="8">
        <f t="shared" si="82"/>
        <v>77.73642983139791</v>
      </c>
      <c r="S180" s="14">
        <f>(F180*1000000+M180)*1.06409</f>
        <v>12456879303.3199</v>
      </c>
      <c r="T180" s="10">
        <f t="shared" si="62"/>
        <v>3554.6934431207583</v>
      </c>
      <c r="U180" s="2">
        <v>94331</v>
      </c>
      <c r="V180" s="15">
        <f t="shared" si="63"/>
        <v>94331000000</v>
      </c>
      <c r="W180" s="2">
        <v>26424</v>
      </c>
      <c r="X180" s="8">
        <f>W180*1.06409</f>
        <v>28117.51416</v>
      </c>
      <c r="Y180" s="2">
        <v>7</v>
      </c>
      <c r="Z180" s="2">
        <v>6</v>
      </c>
      <c r="AA180" s="2">
        <v>1</v>
      </c>
      <c r="AB180" s="2">
        <v>2</v>
      </c>
      <c r="AC180" s="2" t="s">
        <v>85</v>
      </c>
      <c r="AD180" s="2">
        <v>1</v>
      </c>
      <c r="AE180" s="4">
        <v>3.1</v>
      </c>
      <c r="AF180" s="24">
        <v>3.3333333333333335</v>
      </c>
      <c r="AG180" s="4">
        <v>5.6</v>
      </c>
      <c r="AH180" s="58">
        <v>85.7</v>
      </c>
      <c r="AI180" s="4">
        <v>9.2</v>
      </c>
      <c r="AJ180" s="2">
        <v>1</v>
      </c>
      <c r="AK180" s="15">
        <v>19</v>
      </c>
    </row>
    <row r="181" spans="1:37" ht="12.75">
      <c r="A181" s="2">
        <v>2004</v>
      </c>
      <c r="B181" s="2" t="s">
        <v>50</v>
      </c>
      <c r="C181" s="15">
        <v>36</v>
      </c>
      <c r="D181" s="2">
        <v>1045472</v>
      </c>
      <c r="E181" s="63">
        <v>3522827</v>
      </c>
      <c r="F181" s="46">
        <v>8484</v>
      </c>
      <c r="G181" s="8">
        <f t="shared" si="60"/>
        <v>2408.2931123214394</v>
      </c>
      <c r="H181" s="59">
        <f>(G181*1.09429)</f>
        <v>2635.371069882228</v>
      </c>
      <c r="I181" s="59">
        <v>2747.108728102554</v>
      </c>
      <c r="J181" s="8">
        <f t="shared" si="80"/>
        <v>-111.73765822032601</v>
      </c>
      <c r="K181" s="8">
        <f t="shared" si="83"/>
        <v>-0.040674639877652005</v>
      </c>
      <c r="L181" s="15">
        <v>817935848814</v>
      </c>
      <c r="M181" s="14">
        <v>3177874248</v>
      </c>
      <c r="N181" s="42">
        <f>M181*1.09429</f>
        <v>3477516010.8439198</v>
      </c>
      <c r="O181" s="26">
        <f t="shared" si="81"/>
        <v>518271138</v>
      </c>
      <c r="P181" s="15">
        <v>518271138</v>
      </c>
      <c r="Q181" s="10">
        <f t="shared" si="61"/>
        <v>987.1378897811104</v>
      </c>
      <c r="R181" s="8">
        <f t="shared" si="82"/>
        <v>179.55317476290588</v>
      </c>
      <c r="S181" s="14">
        <f>(F181*1000000+M181)*1.09429</f>
        <v>12761472370.84392</v>
      </c>
      <c r="T181" s="10">
        <f t="shared" si="62"/>
        <v>3622.5089596633384</v>
      </c>
      <c r="U181" s="2">
        <v>97094</v>
      </c>
      <c r="V181" s="15">
        <f t="shared" si="63"/>
        <v>97094000000</v>
      </c>
      <c r="W181" s="2">
        <v>28394</v>
      </c>
      <c r="X181" s="8">
        <f>W181*1.09429</f>
        <v>31071.27026</v>
      </c>
      <c r="Y181" s="2">
        <v>4</v>
      </c>
      <c r="Z181" s="2">
        <v>7</v>
      </c>
      <c r="AA181" s="2">
        <v>1</v>
      </c>
      <c r="AB181" s="2">
        <v>1</v>
      </c>
      <c r="AC181" s="2" t="s">
        <v>85</v>
      </c>
      <c r="AD181" s="2">
        <v>1</v>
      </c>
      <c r="AE181" s="4">
        <v>3</v>
      </c>
      <c r="AF181" s="25">
        <v>3.3333333333333335</v>
      </c>
      <c r="AG181" s="4">
        <v>4.9</v>
      </c>
      <c r="AH181" s="4">
        <v>85.2</v>
      </c>
      <c r="AI181" s="4">
        <v>9.4</v>
      </c>
      <c r="AJ181" s="2">
        <v>1</v>
      </c>
      <c r="AK181" s="15">
        <v>21</v>
      </c>
    </row>
    <row r="182" spans="1:37" ht="12.75">
      <c r="A182" s="2">
        <v>1995</v>
      </c>
      <c r="B182" s="2" t="s">
        <v>8</v>
      </c>
      <c r="C182" s="15">
        <v>37</v>
      </c>
      <c r="D182" s="2">
        <v>728105</v>
      </c>
      <c r="E182" s="2">
        <v>3141421</v>
      </c>
      <c r="F182" s="26">
        <v>5807</v>
      </c>
      <c r="G182" s="8">
        <f t="shared" si="60"/>
        <v>1848.5265107733094</v>
      </c>
      <c r="H182" s="59">
        <f>(G182*0.92115)</f>
        <v>1702.770195398834</v>
      </c>
      <c r="L182" s="15">
        <v>583865200000</v>
      </c>
      <c r="M182" s="14">
        <v>7666800000</v>
      </c>
      <c r="N182" s="15">
        <f>M182*0.92115</f>
        <v>7062272820</v>
      </c>
      <c r="O182" s="26"/>
      <c r="Q182" s="10">
        <f t="shared" si="61"/>
        <v>2248.114092316821</v>
      </c>
      <c r="S182" s="14">
        <f>(F182*1000000+M182)*0.92115</f>
        <v>12411390870</v>
      </c>
      <c r="T182" s="10">
        <f t="shared" si="62"/>
        <v>3950.884287715655</v>
      </c>
      <c r="U182" s="10"/>
      <c r="V182" s="15">
        <f t="shared" si="63"/>
        <v>0</v>
      </c>
      <c r="W182" s="2">
        <v>22293</v>
      </c>
      <c r="X182" s="10">
        <f>W182*0.92115</f>
        <v>20535.19695</v>
      </c>
      <c r="Y182" s="15">
        <v>3</v>
      </c>
      <c r="Z182" s="2"/>
      <c r="AA182" s="2">
        <v>1</v>
      </c>
      <c r="AC182" s="2" t="s">
        <v>37</v>
      </c>
      <c r="AD182" s="2">
        <v>1</v>
      </c>
      <c r="AE182" s="20">
        <v>3.4166666666666665</v>
      </c>
      <c r="AF182" s="20">
        <v>4.5</v>
      </c>
      <c r="AG182" s="4">
        <v>4.9</v>
      </c>
      <c r="AH182" s="4">
        <v>85.1</v>
      </c>
      <c r="AI182" s="4">
        <v>10</v>
      </c>
      <c r="AJ182" s="2">
        <v>0</v>
      </c>
      <c r="AK182" s="15">
        <v>53</v>
      </c>
    </row>
    <row r="183" spans="1:37" ht="12.75">
      <c r="A183" s="2">
        <v>1996</v>
      </c>
      <c r="B183" s="2" t="s">
        <v>8</v>
      </c>
      <c r="C183" s="15">
        <v>37</v>
      </c>
      <c r="D183" s="5">
        <v>780107</v>
      </c>
      <c r="E183" s="2">
        <v>3195087</v>
      </c>
      <c r="F183" s="26">
        <v>6146</v>
      </c>
      <c r="G183" s="8">
        <f t="shared" si="60"/>
        <v>1923.5782937991985</v>
      </c>
      <c r="H183" s="59">
        <f>(G183*0.93859)</f>
        <v>1805.4513507769898</v>
      </c>
      <c r="I183" s="59">
        <v>1702.770195398834</v>
      </c>
      <c r="J183" s="8">
        <f aca="true" t="shared" si="84" ref="J183:J191">H183-H182</f>
        <v>102.68115537815584</v>
      </c>
      <c r="K183" s="8">
        <f>(H183-H182)/H182</f>
        <v>0.06030241523819084</v>
      </c>
      <c r="L183" s="14">
        <v>622827062949</v>
      </c>
      <c r="M183" s="14">
        <v>8948324100</v>
      </c>
      <c r="N183" s="15">
        <f>M183*0.93859</f>
        <v>8398807517.019</v>
      </c>
      <c r="O183" s="26">
        <f aca="true" t="shared" si="85" ref="O183:O191">M183-M182</f>
        <v>1281524100</v>
      </c>
      <c r="P183" s="15">
        <v>1281524100</v>
      </c>
      <c r="Q183" s="10">
        <f t="shared" si="61"/>
        <v>2628.6631684893086</v>
      </c>
      <c r="R183" s="8">
        <f aca="true" t="shared" si="86" ref="R183:R191">Q183-Q182</f>
        <v>380.54907617248773</v>
      </c>
      <c r="S183" s="14">
        <f>(F183*1000000+M183)*0.93859</f>
        <v>14167381657.019001</v>
      </c>
      <c r="T183" s="10">
        <f t="shared" si="62"/>
        <v>4434.114519266299</v>
      </c>
      <c r="U183" s="10"/>
      <c r="V183" s="15">
        <f t="shared" si="63"/>
        <v>0</v>
      </c>
      <c r="W183" s="2">
        <v>23398</v>
      </c>
      <c r="X183" s="10">
        <f>W183*0.93859</f>
        <v>21961.12882</v>
      </c>
      <c r="Y183" s="15">
        <v>3</v>
      </c>
      <c r="Z183" s="15">
        <v>3</v>
      </c>
      <c r="AA183" s="2">
        <v>1</v>
      </c>
      <c r="AB183" s="2">
        <v>1</v>
      </c>
      <c r="AC183" s="2" t="s">
        <v>37</v>
      </c>
      <c r="AD183" s="2">
        <v>1</v>
      </c>
      <c r="AE183" s="20">
        <v>3.3</v>
      </c>
      <c r="AF183" s="20">
        <v>4.75</v>
      </c>
      <c r="AG183" s="4">
        <v>5.6</v>
      </c>
      <c r="AH183" s="4">
        <v>87.5</v>
      </c>
      <c r="AI183" s="4">
        <v>9.9</v>
      </c>
      <c r="AJ183" s="2">
        <v>0</v>
      </c>
      <c r="AK183" s="15">
        <v>53</v>
      </c>
    </row>
    <row r="184" spans="1:37" ht="12.75">
      <c r="A184" s="2">
        <v>1997</v>
      </c>
      <c r="B184" s="2" t="s">
        <v>8</v>
      </c>
      <c r="C184" s="15">
        <v>37</v>
      </c>
      <c r="D184" s="2">
        <v>809459</v>
      </c>
      <c r="E184" s="2">
        <v>3243254</v>
      </c>
      <c r="F184" s="26">
        <v>7524</v>
      </c>
      <c r="G184" s="8">
        <f t="shared" si="60"/>
        <v>2319.8923056905196</v>
      </c>
      <c r="H184" s="59">
        <f>(G184*0.95415)</f>
        <v>2213.5252434746094</v>
      </c>
      <c r="I184" s="59">
        <v>1805.4513507769898</v>
      </c>
      <c r="J184" s="8">
        <f t="shared" si="84"/>
        <v>408.0738926976196</v>
      </c>
      <c r="K184" s="8">
        <f aca="true" t="shared" si="87" ref="K184:K191">(H184-H183)/H183</f>
        <v>0.2260232005265619</v>
      </c>
      <c r="L184" s="15">
        <v>687597998554</v>
      </c>
      <c r="M184" s="14">
        <v>9150921084</v>
      </c>
      <c r="N184" s="32">
        <f>M184*0.95415</f>
        <v>8731351352.298601</v>
      </c>
      <c r="O184" s="26">
        <f t="shared" si="85"/>
        <v>202596984</v>
      </c>
      <c r="P184" s="15">
        <v>202596984</v>
      </c>
      <c r="Q184" s="10">
        <f t="shared" si="61"/>
        <v>2692.1577379689043</v>
      </c>
      <c r="R184" s="8">
        <f t="shared" si="86"/>
        <v>63.49456947959561</v>
      </c>
      <c r="S184" s="14">
        <f>(F184*1000000+M184)*0.95415</f>
        <v>15910375952.298601</v>
      </c>
      <c r="T184" s="10">
        <f t="shared" si="62"/>
        <v>4905.682981443513</v>
      </c>
      <c r="U184" s="2">
        <v>95568</v>
      </c>
      <c r="V184" s="15">
        <f t="shared" si="63"/>
        <v>95568000000</v>
      </c>
      <c r="W184" s="2">
        <v>24469</v>
      </c>
      <c r="X184" s="8">
        <f>W184*0.95415</f>
        <v>23347.09635</v>
      </c>
      <c r="Y184" s="15">
        <v>3</v>
      </c>
      <c r="Z184" s="15">
        <v>3</v>
      </c>
      <c r="AA184" s="2">
        <v>1</v>
      </c>
      <c r="AB184" s="2">
        <v>1</v>
      </c>
      <c r="AC184" s="2" t="s">
        <v>37</v>
      </c>
      <c r="AD184" s="2">
        <v>1</v>
      </c>
      <c r="AE184" s="12">
        <v>3.25</v>
      </c>
      <c r="AF184" s="20">
        <v>4.5</v>
      </c>
      <c r="AG184" s="4">
        <v>5.6</v>
      </c>
      <c r="AH184" s="4">
        <v>84.7</v>
      </c>
      <c r="AI184" s="4">
        <v>9.7</v>
      </c>
      <c r="AJ184" s="2">
        <v>0</v>
      </c>
      <c r="AK184" s="15">
        <v>53</v>
      </c>
    </row>
    <row r="185" spans="1:37" ht="12.75">
      <c r="A185" s="2">
        <v>1998</v>
      </c>
      <c r="B185" s="2" t="s">
        <v>8</v>
      </c>
      <c r="C185" s="15">
        <v>37</v>
      </c>
      <c r="D185" s="2">
        <v>921840</v>
      </c>
      <c r="E185" s="2">
        <v>3282055</v>
      </c>
      <c r="F185" s="31">
        <v>9119</v>
      </c>
      <c r="G185" s="8">
        <f t="shared" si="60"/>
        <v>2778.442165045985</v>
      </c>
      <c r="H185" s="59">
        <f>(G185*0.96475)</f>
        <v>2680.5020787281137</v>
      </c>
      <c r="I185" s="59">
        <v>2213.5252434746094</v>
      </c>
      <c r="J185" s="8">
        <f t="shared" si="84"/>
        <v>466.9768352535043</v>
      </c>
      <c r="K185" s="8">
        <f t="shared" si="87"/>
        <v>0.2109652178714179</v>
      </c>
      <c r="L185" s="15">
        <v>680474247508</v>
      </c>
      <c r="M185" s="32">
        <v>9031315121</v>
      </c>
      <c r="N185" s="40">
        <f>M185*0.96475</f>
        <v>8712961262.98475</v>
      </c>
      <c r="O185" s="26">
        <f t="shared" si="85"/>
        <v>-119605963</v>
      </c>
      <c r="P185" s="15">
        <v>-119605963</v>
      </c>
      <c r="Q185" s="10">
        <f t="shared" si="61"/>
        <v>2654.727377507309</v>
      </c>
      <c r="R185" s="8">
        <f t="shared" si="86"/>
        <v>-37.43036046159523</v>
      </c>
      <c r="S185" s="14">
        <f>(F185*1000000+M185)*0.96475</f>
        <v>17510516512.98475</v>
      </c>
      <c r="T185" s="10">
        <f t="shared" si="62"/>
        <v>5335.229456235423</v>
      </c>
      <c r="U185" s="2">
        <v>100858</v>
      </c>
      <c r="V185" s="15">
        <f t="shared" si="63"/>
        <v>100858000000</v>
      </c>
      <c r="W185" s="2">
        <v>25542</v>
      </c>
      <c r="X185" s="8">
        <f>W185*0.96475</f>
        <v>24641.6445</v>
      </c>
      <c r="Y185" s="15">
        <v>4</v>
      </c>
      <c r="Z185" s="15">
        <v>3</v>
      </c>
      <c r="AA185" s="2">
        <v>1</v>
      </c>
      <c r="AB185" s="2">
        <v>1</v>
      </c>
      <c r="AC185" s="2" t="s">
        <v>37</v>
      </c>
      <c r="AD185" s="2">
        <v>1</v>
      </c>
      <c r="AE185" s="23">
        <v>3.0833333333333335</v>
      </c>
      <c r="AF185" s="23">
        <v>4.5</v>
      </c>
      <c r="AG185" s="4">
        <v>5.7</v>
      </c>
      <c r="AH185" s="4">
        <v>85.5</v>
      </c>
      <c r="AI185" s="4">
        <v>9.7</v>
      </c>
      <c r="AJ185" s="2">
        <v>0</v>
      </c>
      <c r="AK185" s="15">
        <v>53</v>
      </c>
    </row>
    <row r="186" spans="1:37" ht="12.75">
      <c r="A186" s="2">
        <v>1999</v>
      </c>
      <c r="B186" s="2" t="s">
        <v>8</v>
      </c>
      <c r="C186" s="15">
        <v>37</v>
      </c>
      <c r="D186" s="2">
        <v>977547</v>
      </c>
      <c r="E186" s="2">
        <v>3316154</v>
      </c>
      <c r="F186" s="26">
        <v>9479</v>
      </c>
      <c r="G186" s="8">
        <f t="shared" si="60"/>
        <v>2858.431785737333</v>
      </c>
      <c r="H186" s="59">
        <f>(G186*0.97868)</f>
        <v>2797.490020065413</v>
      </c>
      <c r="I186" s="59">
        <v>2680.5020787281137</v>
      </c>
      <c r="J186" s="8">
        <f t="shared" si="84"/>
        <v>116.98794133729916</v>
      </c>
      <c r="K186" s="8">
        <f t="shared" si="87"/>
        <v>0.04364404051975569</v>
      </c>
      <c r="L186" s="15">
        <v>692820620412</v>
      </c>
      <c r="M186" s="14">
        <v>10471154117</v>
      </c>
      <c r="N186" s="41">
        <f>M186*0.97868</f>
        <v>10247909111.22556</v>
      </c>
      <c r="O186" s="26">
        <f t="shared" si="85"/>
        <v>1439838996</v>
      </c>
      <c r="P186" s="15">
        <v>1439838996</v>
      </c>
      <c r="Q186" s="10">
        <f t="shared" si="61"/>
        <v>3090.2995190288384</v>
      </c>
      <c r="R186" s="8">
        <f t="shared" si="86"/>
        <v>435.5721415215294</v>
      </c>
      <c r="S186" s="14">
        <f>(F186*1000000+M186)*0.97868</f>
        <v>19524816831.22556</v>
      </c>
      <c r="T186" s="10">
        <f t="shared" si="62"/>
        <v>5887.789539094251</v>
      </c>
      <c r="U186" s="2">
        <v>104345</v>
      </c>
      <c r="V186" s="15">
        <f t="shared" si="63"/>
        <v>104345000000</v>
      </c>
      <c r="W186" s="2">
        <v>26480</v>
      </c>
      <c r="X186" s="8">
        <f>W186*0.97868</f>
        <v>25915.4464</v>
      </c>
      <c r="Y186" s="15">
        <v>4</v>
      </c>
      <c r="Z186" s="15">
        <v>4</v>
      </c>
      <c r="AA186" s="2">
        <v>0</v>
      </c>
      <c r="AB186" s="2">
        <v>1</v>
      </c>
      <c r="AC186" s="2" t="s">
        <v>37</v>
      </c>
      <c r="AD186" s="2">
        <v>1</v>
      </c>
      <c r="AE186" s="12">
        <v>3.0833333333333335</v>
      </c>
      <c r="AF186" s="12">
        <v>4.333333333333333</v>
      </c>
      <c r="AG186" s="4">
        <v>5.5</v>
      </c>
      <c r="AH186" s="4">
        <v>86.2</v>
      </c>
      <c r="AI186" s="4">
        <v>9.8</v>
      </c>
      <c r="AJ186" s="2">
        <v>0</v>
      </c>
      <c r="AK186" s="15">
        <v>53</v>
      </c>
    </row>
    <row r="187" spans="1:37" ht="12.75">
      <c r="A187" s="2">
        <v>2000</v>
      </c>
      <c r="B187" s="2" t="s">
        <v>8</v>
      </c>
      <c r="C187" s="15">
        <v>37</v>
      </c>
      <c r="D187" s="2">
        <v>1067178</v>
      </c>
      <c r="E187" s="63">
        <v>3431530</v>
      </c>
      <c r="F187" s="26">
        <v>13178</v>
      </c>
      <c r="G187" s="8">
        <f t="shared" si="60"/>
        <v>3840.2695007766215</v>
      </c>
      <c r="H187" s="59">
        <f>(G187*1)</f>
        <v>3840.2695007766215</v>
      </c>
      <c r="I187" s="59">
        <v>2797.490020065413</v>
      </c>
      <c r="J187" s="8">
        <f t="shared" si="84"/>
        <v>1042.7794807112086</v>
      </c>
      <c r="K187" s="8">
        <f t="shared" si="87"/>
        <v>0.37275538902077143</v>
      </c>
      <c r="L187" s="15">
        <v>780418627647</v>
      </c>
      <c r="M187" s="14">
        <v>11411272458</v>
      </c>
      <c r="N187" s="42">
        <f>M187*1</f>
        <v>11411272458</v>
      </c>
      <c r="O187" s="26">
        <f t="shared" si="85"/>
        <v>940118341</v>
      </c>
      <c r="P187" s="15">
        <v>-7398977197</v>
      </c>
      <c r="Q187" s="10">
        <f t="shared" si="61"/>
        <v>3325.418241425836</v>
      </c>
      <c r="R187" s="8">
        <f t="shared" si="86"/>
        <v>235.11872239699778</v>
      </c>
      <c r="S187" s="14">
        <f>(F187*1000000+M187)*1</f>
        <v>24589272458</v>
      </c>
      <c r="T187" s="10">
        <f t="shared" si="62"/>
        <v>7165.687742202457</v>
      </c>
      <c r="U187" s="2">
        <v>112438</v>
      </c>
      <c r="V187" s="15">
        <f t="shared" si="63"/>
        <v>112438000000</v>
      </c>
      <c r="W187" s="2">
        <v>28093</v>
      </c>
      <c r="X187" s="8">
        <f>W187*1</f>
        <v>28093</v>
      </c>
      <c r="Y187" s="15">
        <v>5</v>
      </c>
      <c r="Z187" s="15">
        <v>4</v>
      </c>
      <c r="AA187" s="2">
        <v>1</v>
      </c>
      <c r="AB187" s="2">
        <v>0</v>
      </c>
      <c r="AC187" s="2" t="s">
        <v>37</v>
      </c>
      <c r="AD187" s="2">
        <v>1</v>
      </c>
      <c r="AE187" s="4">
        <v>3.2</v>
      </c>
      <c r="AF187" s="12">
        <v>4.333333333333333</v>
      </c>
      <c r="AG187" s="4">
        <v>5.1</v>
      </c>
      <c r="AH187" s="4">
        <v>88.1</v>
      </c>
      <c r="AI187" s="4">
        <v>9.9</v>
      </c>
      <c r="AJ187" s="2">
        <v>0</v>
      </c>
      <c r="AK187" s="15">
        <v>53</v>
      </c>
    </row>
    <row r="188" spans="1:37" ht="12.75">
      <c r="A188" s="2">
        <v>2001</v>
      </c>
      <c r="B188" s="2" t="s">
        <v>8</v>
      </c>
      <c r="C188" s="15">
        <v>37</v>
      </c>
      <c r="D188" s="2">
        <v>1017352</v>
      </c>
      <c r="E188" s="63">
        <v>3474183</v>
      </c>
      <c r="F188" s="26">
        <v>12265</v>
      </c>
      <c r="G188" s="8">
        <f t="shared" si="60"/>
        <v>3530.326410554654</v>
      </c>
      <c r="H188" s="59">
        <f>(G188*1.02402)</f>
        <v>3615.1248509361767</v>
      </c>
      <c r="I188" s="59">
        <v>3840.2695007766215</v>
      </c>
      <c r="J188" s="8">
        <f t="shared" si="84"/>
        <v>-225.1446498404448</v>
      </c>
      <c r="K188" s="8">
        <f t="shared" si="87"/>
        <v>-0.05862730461883302</v>
      </c>
      <c r="L188" s="15">
        <v>731025906239</v>
      </c>
      <c r="M188" s="14">
        <v>8900413543</v>
      </c>
      <c r="N188" s="42">
        <f>M188*1.02402</f>
        <v>9114201476.30286</v>
      </c>
      <c r="O188" s="26">
        <f t="shared" si="85"/>
        <v>-2510858915</v>
      </c>
      <c r="P188" s="15">
        <v>5828236623</v>
      </c>
      <c r="Q188" s="10">
        <f t="shared" si="61"/>
        <v>2623.408575858802</v>
      </c>
      <c r="R188" s="8">
        <f t="shared" si="86"/>
        <v>-702.0096655670341</v>
      </c>
      <c r="S188" s="14">
        <f>(F188*1000000+M188)*1.02402</f>
        <v>21673806776.30286</v>
      </c>
      <c r="T188" s="10">
        <f t="shared" si="62"/>
        <v>6238.533426794978</v>
      </c>
      <c r="U188" s="2">
        <v>110513</v>
      </c>
      <c r="V188" s="15">
        <f t="shared" si="63"/>
        <v>110513000000</v>
      </c>
      <c r="W188" s="2">
        <v>28502</v>
      </c>
      <c r="X188" s="8">
        <f>W188*1.02402</f>
        <v>29186.618039999998</v>
      </c>
      <c r="Y188" s="15">
        <v>6</v>
      </c>
      <c r="Z188" s="15">
        <v>5</v>
      </c>
      <c r="AA188" s="2">
        <v>3</v>
      </c>
      <c r="AB188" s="2">
        <v>1</v>
      </c>
      <c r="AC188" s="2" t="s">
        <v>37</v>
      </c>
      <c r="AD188" s="2">
        <v>1</v>
      </c>
      <c r="AE188" s="4">
        <v>3.2</v>
      </c>
      <c r="AF188" s="12">
        <v>3.75</v>
      </c>
      <c r="AG188" s="4">
        <v>6.4</v>
      </c>
      <c r="AH188" s="58">
        <v>86.6</v>
      </c>
      <c r="AI188" s="4">
        <v>9.7</v>
      </c>
      <c r="AJ188" s="2">
        <v>0</v>
      </c>
      <c r="AK188" s="15">
        <v>53</v>
      </c>
    </row>
    <row r="189" spans="1:37" ht="12.75">
      <c r="A189" s="2">
        <v>2002</v>
      </c>
      <c r="B189" s="2" t="s">
        <v>8</v>
      </c>
      <c r="C189" s="15">
        <v>37</v>
      </c>
      <c r="D189" s="2">
        <v>1014572</v>
      </c>
      <c r="E189" s="63">
        <v>3523529</v>
      </c>
      <c r="F189" s="26">
        <v>10747</v>
      </c>
      <c r="G189" s="8">
        <f t="shared" si="60"/>
        <v>3050.0671343984964</v>
      </c>
      <c r="H189" s="59">
        <f>(G189*1.04193)</f>
        <v>3177.956449343825</v>
      </c>
      <c r="I189" s="59">
        <v>3615.1248509361767</v>
      </c>
      <c r="J189" s="8">
        <f t="shared" si="84"/>
        <v>-437.16840159235153</v>
      </c>
      <c r="K189" s="8">
        <f t="shared" si="87"/>
        <v>-0.12092760820671018</v>
      </c>
      <c r="L189" s="15">
        <v>693257299708</v>
      </c>
      <c r="M189" s="14">
        <v>10086397279</v>
      </c>
      <c r="N189" s="42">
        <f>M189*1.04193</f>
        <v>10509319916.90847</v>
      </c>
      <c r="O189" s="26">
        <f t="shared" si="85"/>
        <v>1185983736</v>
      </c>
      <c r="P189" s="15">
        <v>1185983736</v>
      </c>
      <c r="Q189" s="10">
        <f t="shared" si="61"/>
        <v>2982.6120111139912</v>
      </c>
      <c r="R189" s="8">
        <f t="shared" si="86"/>
        <v>359.2034352551891</v>
      </c>
      <c r="S189" s="14">
        <f>(F189*1000000+M189)*1.04193</f>
        <v>21706941626.90847</v>
      </c>
      <c r="T189" s="10">
        <f t="shared" si="62"/>
        <v>6160.568460457816</v>
      </c>
      <c r="U189" s="2">
        <v>115000</v>
      </c>
      <c r="V189" s="15">
        <f t="shared" si="63"/>
        <v>115000000000</v>
      </c>
      <c r="W189" s="2">
        <v>28915</v>
      </c>
      <c r="X189" s="8">
        <f>W189*1.04193</f>
        <v>30127.40595</v>
      </c>
      <c r="Y189" s="15">
        <v>6</v>
      </c>
      <c r="Z189" s="15">
        <v>6</v>
      </c>
      <c r="AA189" s="2">
        <v>1</v>
      </c>
      <c r="AB189" s="2">
        <v>3</v>
      </c>
      <c r="AC189" s="2" t="s">
        <v>37</v>
      </c>
      <c r="AD189" s="2">
        <v>1</v>
      </c>
      <c r="AE189" s="4">
        <v>3.1</v>
      </c>
      <c r="AF189" s="12">
        <v>3.6666666666666665</v>
      </c>
      <c r="AG189" s="4">
        <v>7.6</v>
      </c>
      <c r="AH189" s="58">
        <v>87.7</v>
      </c>
      <c r="AI189" s="4">
        <v>9.3</v>
      </c>
      <c r="AJ189" s="2">
        <v>0</v>
      </c>
      <c r="AK189" s="15">
        <v>53</v>
      </c>
    </row>
    <row r="190" spans="1:37" ht="12.75">
      <c r="A190" s="2">
        <v>2003</v>
      </c>
      <c r="B190" s="2" t="s">
        <v>8</v>
      </c>
      <c r="C190" s="15">
        <v>37</v>
      </c>
      <c r="D190" s="2">
        <v>1017105</v>
      </c>
      <c r="E190" s="63">
        <v>3561155</v>
      </c>
      <c r="F190" s="26">
        <v>10599</v>
      </c>
      <c r="G190" s="8">
        <f t="shared" si="60"/>
        <v>2976.281571568775</v>
      </c>
      <c r="H190" s="59">
        <f>(G190*1.06409)</f>
        <v>3167.0314574906174</v>
      </c>
      <c r="I190" s="59">
        <v>3177.956449343825</v>
      </c>
      <c r="J190" s="8">
        <f t="shared" si="84"/>
        <v>-10.924991853207757</v>
      </c>
      <c r="K190" s="8">
        <f t="shared" si="87"/>
        <v>-0.0034377412111684276</v>
      </c>
      <c r="L190" s="15">
        <v>723743176992</v>
      </c>
      <c r="M190" s="14">
        <v>10357198654</v>
      </c>
      <c r="N190" s="42">
        <f>M190*1.06409</f>
        <v>11020991515.73486</v>
      </c>
      <c r="O190" s="26">
        <f t="shared" si="85"/>
        <v>270801375</v>
      </c>
      <c r="P190" s="15">
        <v>270801375</v>
      </c>
      <c r="Q190" s="10">
        <f t="shared" si="61"/>
        <v>3094.7800687515314</v>
      </c>
      <c r="R190" s="8">
        <f t="shared" si="86"/>
        <v>112.16805763754019</v>
      </c>
      <c r="S190" s="14">
        <f>(F190*1000000+M190)*1.06409</f>
        <v>22299281425.73486</v>
      </c>
      <c r="T190" s="10">
        <f t="shared" si="62"/>
        <v>6261.811526242149</v>
      </c>
      <c r="U190" s="2">
        <v>117906</v>
      </c>
      <c r="V190" s="15">
        <f t="shared" si="63"/>
        <v>117906000000</v>
      </c>
      <c r="W190" s="2">
        <v>29530</v>
      </c>
      <c r="X190" s="8">
        <f>W190*1.06409</f>
        <v>31422.577699999998</v>
      </c>
      <c r="Y190" s="15">
        <v>6</v>
      </c>
      <c r="Z190" s="15">
        <v>6</v>
      </c>
      <c r="AA190" s="2">
        <v>3</v>
      </c>
      <c r="AB190" s="2">
        <v>1</v>
      </c>
      <c r="AC190" s="2" t="s">
        <v>38</v>
      </c>
      <c r="AD190" s="2">
        <v>1</v>
      </c>
      <c r="AE190" s="4">
        <v>3.3</v>
      </c>
      <c r="AF190" s="24">
        <v>4.5</v>
      </c>
      <c r="AG190" s="4">
        <v>8.1</v>
      </c>
      <c r="AH190" s="58">
        <v>86.9</v>
      </c>
      <c r="AI190" s="4">
        <v>9.5</v>
      </c>
      <c r="AJ190" s="2">
        <v>0</v>
      </c>
      <c r="AK190" s="15">
        <v>53</v>
      </c>
    </row>
    <row r="191" spans="1:37" ht="12.75">
      <c r="A191" s="2">
        <v>2004</v>
      </c>
      <c r="B191" s="2" t="s">
        <v>8</v>
      </c>
      <c r="C191" s="15">
        <v>37</v>
      </c>
      <c r="D191" s="2">
        <v>1045472</v>
      </c>
      <c r="E191" s="63">
        <v>3589168</v>
      </c>
      <c r="F191" s="28">
        <v>12125</v>
      </c>
      <c r="G191" s="8">
        <f t="shared" si="60"/>
        <v>3378.220244914699</v>
      </c>
      <c r="H191" s="59">
        <f>(G191*1.09429)</f>
        <v>3696.7526318077057</v>
      </c>
      <c r="I191" s="59">
        <v>3167.0314574906174</v>
      </c>
      <c r="J191" s="8">
        <f t="shared" si="84"/>
        <v>529.7211743170883</v>
      </c>
      <c r="K191" s="8">
        <f t="shared" si="87"/>
        <v>0.16726110284260023</v>
      </c>
      <c r="L191" s="15">
        <v>817935848814</v>
      </c>
      <c r="M191" s="14">
        <v>11171751146</v>
      </c>
      <c r="N191" s="42">
        <f>M191*1.09429</f>
        <v>12225135561.55634</v>
      </c>
      <c r="O191" s="26">
        <f t="shared" si="85"/>
        <v>814552492</v>
      </c>
      <c r="P191" s="15">
        <v>814552492</v>
      </c>
      <c r="Q191" s="10">
        <f t="shared" si="61"/>
        <v>3406.119624814536</v>
      </c>
      <c r="R191" s="8">
        <f t="shared" si="86"/>
        <v>311.3395560630047</v>
      </c>
      <c r="S191" s="14">
        <f>(F191*1000000+M191)*1.09429</f>
        <v>25493401811.55634</v>
      </c>
      <c r="T191" s="10">
        <f t="shared" si="62"/>
        <v>7102.872256622242</v>
      </c>
      <c r="U191" s="2">
        <v>128032</v>
      </c>
      <c r="V191" s="15">
        <f t="shared" si="63"/>
        <v>128032000000</v>
      </c>
      <c r="W191" s="2">
        <v>31017</v>
      </c>
      <c r="X191" s="8">
        <f>W191*1.09429</f>
        <v>33941.59293</v>
      </c>
      <c r="Y191" s="15">
        <v>6</v>
      </c>
      <c r="Z191" s="15">
        <v>6</v>
      </c>
      <c r="AA191" s="2">
        <v>1</v>
      </c>
      <c r="AB191" s="2">
        <v>3</v>
      </c>
      <c r="AC191" s="2" t="s">
        <v>38</v>
      </c>
      <c r="AD191" s="2">
        <v>1</v>
      </c>
      <c r="AE191" s="4">
        <v>3.3</v>
      </c>
      <c r="AF191" s="25">
        <v>4</v>
      </c>
      <c r="AG191" s="4">
        <v>7.3</v>
      </c>
      <c r="AH191" s="4">
        <v>87.4</v>
      </c>
      <c r="AI191" s="4">
        <v>9.6</v>
      </c>
      <c r="AJ191" s="2">
        <v>0</v>
      </c>
      <c r="AK191" s="15">
        <v>53</v>
      </c>
    </row>
    <row r="192" spans="1:39" ht="12.75">
      <c r="A192" s="2">
        <v>1995</v>
      </c>
      <c r="B192" s="2" t="s">
        <v>9</v>
      </c>
      <c r="C192" s="15">
        <v>38</v>
      </c>
      <c r="D192" s="2">
        <v>728105</v>
      </c>
      <c r="E192" s="2">
        <v>12044780</v>
      </c>
      <c r="F192" s="26">
        <v>24432</v>
      </c>
      <c r="G192" s="8">
        <f t="shared" si="60"/>
        <v>2028.4305732441771</v>
      </c>
      <c r="H192" s="59">
        <f>(G192*0.92115)</f>
        <v>1868.4888225438738</v>
      </c>
      <c r="L192" s="15">
        <v>583865200000</v>
      </c>
      <c r="M192" s="14">
        <v>13030900000</v>
      </c>
      <c r="N192" s="15">
        <f>M192*0.92115</f>
        <v>12003413535</v>
      </c>
      <c r="O192" s="26"/>
      <c r="Q192" s="10">
        <f t="shared" si="61"/>
        <v>996.5656105798529</v>
      </c>
      <c r="S192" s="14">
        <f>(F192*1000000+M192)*0.92115</f>
        <v>34508950335</v>
      </c>
      <c r="T192" s="10">
        <f t="shared" si="62"/>
        <v>2865.0544331237265</v>
      </c>
      <c r="U192" s="10"/>
      <c r="V192" s="15">
        <f t="shared" si="63"/>
        <v>0</v>
      </c>
      <c r="W192" s="2">
        <v>23262</v>
      </c>
      <c r="X192" s="10">
        <f>W192*0.92115</f>
        <v>21427.7913</v>
      </c>
      <c r="Y192" s="15">
        <v>4</v>
      </c>
      <c r="AA192" s="6">
        <v>0</v>
      </c>
      <c r="AC192" s="2" t="s">
        <v>39</v>
      </c>
      <c r="AD192" s="2">
        <v>0</v>
      </c>
      <c r="AE192" s="20">
        <v>4.1</v>
      </c>
      <c r="AF192" s="20">
        <v>3.5</v>
      </c>
      <c r="AG192" s="4">
        <v>5.9</v>
      </c>
      <c r="AH192" s="4">
        <v>81.4</v>
      </c>
      <c r="AI192" s="4">
        <v>9.9</v>
      </c>
      <c r="AJ192" s="2">
        <v>0</v>
      </c>
      <c r="AK192" s="15">
        <v>53</v>
      </c>
      <c r="AL192" s="64"/>
      <c r="AM192" s="65"/>
    </row>
    <row r="193" spans="1:37" ht="12.75">
      <c r="A193" s="2">
        <v>1996</v>
      </c>
      <c r="B193" s="2" t="s">
        <v>9</v>
      </c>
      <c r="C193" s="15">
        <v>38</v>
      </c>
      <c r="D193" s="5">
        <v>780107</v>
      </c>
      <c r="E193" s="2">
        <v>12038008</v>
      </c>
      <c r="F193" s="26">
        <v>25344</v>
      </c>
      <c r="G193" s="8">
        <f t="shared" si="60"/>
        <v>2105.3317126886773</v>
      </c>
      <c r="H193" s="59">
        <f>(G193*0.93859)</f>
        <v>1976.0432922124658</v>
      </c>
      <c r="I193" s="59">
        <v>1868.4888225438738</v>
      </c>
      <c r="J193" s="8">
        <f aca="true" t="shared" si="88" ref="J193:J201">H193-H192</f>
        <v>107.55446966859199</v>
      </c>
      <c r="K193" s="8">
        <f>(H193-H192)/H192</f>
        <v>0.05756227619395701</v>
      </c>
      <c r="L193" s="14">
        <v>622827062949</v>
      </c>
      <c r="M193" s="14">
        <v>14364325730</v>
      </c>
      <c r="N193" s="15">
        <f>M193*0.93859</f>
        <v>13482212486.9207</v>
      </c>
      <c r="O193" s="26">
        <f aca="true" t="shared" si="89" ref="O193:O201">M193-M192</f>
        <v>1333425730</v>
      </c>
      <c r="P193" s="15">
        <v>1333425730</v>
      </c>
      <c r="Q193" s="10">
        <f t="shared" si="61"/>
        <v>1119.9703877020766</v>
      </c>
      <c r="R193" s="8">
        <f aca="true" t="shared" si="90" ref="R193:R201">Q193-Q192</f>
        <v>123.40477712222366</v>
      </c>
      <c r="S193" s="14">
        <f>(F193*1000000+M193)*0.93859</f>
        <v>37269837446.9207</v>
      </c>
      <c r="T193" s="10">
        <f t="shared" si="62"/>
        <v>3096.013679914542</v>
      </c>
      <c r="U193" s="10"/>
      <c r="V193" s="15">
        <f t="shared" si="63"/>
        <v>0</v>
      </c>
      <c r="W193" s="2">
        <v>24344</v>
      </c>
      <c r="X193" s="10">
        <f>W193*0.93859</f>
        <v>22849.03496</v>
      </c>
      <c r="Y193" s="15">
        <v>4</v>
      </c>
      <c r="Z193" s="15">
        <v>4</v>
      </c>
      <c r="AA193" s="6">
        <v>1</v>
      </c>
      <c r="AB193" s="6">
        <v>0</v>
      </c>
      <c r="AC193" s="2" t="s">
        <v>39</v>
      </c>
      <c r="AD193" s="2">
        <v>0</v>
      </c>
      <c r="AE193" s="20">
        <v>4.1</v>
      </c>
      <c r="AF193" s="20">
        <v>3.25</v>
      </c>
      <c r="AG193" s="4">
        <v>5.4</v>
      </c>
      <c r="AH193" s="4">
        <v>81.6</v>
      </c>
      <c r="AI193" s="4">
        <v>9.8</v>
      </c>
      <c r="AJ193" s="2">
        <v>0</v>
      </c>
      <c r="AK193" s="15">
        <v>14</v>
      </c>
    </row>
    <row r="194" spans="1:37" ht="12.75">
      <c r="A194" s="2">
        <v>1997</v>
      </c>
      <c r="B194" s="2" t="s">
        <v>9</v>
      </c>
      <c r="C194" s="15">
        <v>38</v>
      </c>
      <c r="D194" s="2">
        <v>809459</v>
      </c>
      <c r="E194" s="2">
        <v>12015888</v>
      </c>
      <c r="F194" s="26">
        <v>25697</v>
      </c>
      <c r="G194" s="8">
        <f aca="true" t="shared" si="91" ref="G194:G251">(F194*1000000)/E194</f>
        <v>2138.585179888494</v>
      </c>
      <c r="H194" s="59">
        <f>(G194*0.95415)</f>
        <v>2040.5310493906068</v>
      </c>
      <c r="I194" s="59">
        <v>1976.0432922124658</v>
      </c>
      <c r="J194" s="8">
        <f t="shared" si="88"/>
        <v>64.48775717814101</v>
      </c>
      <c r="K194" s="8">
        <f aca="true" t="shared" si="92" ref="K194:K201">(H194-H193)/H193</f>
        <v>0.03263478964873166</v>
      </c>
      <c r="L194" s="15">
        <v>687597998554</v>
      </c>
      <c r="M194" s="14">
        <v>16068821444</v>
      </c>
      <c r="N194" s="32">
        <f>M194*0.95415</f>
        <v>15332065980.7926</v>
      </c>
      <c r="O194" s="26">
        <f t="shared" si="89"/>
        <v>1704495714</v>
      </c>
      <c r="P194" s="15">
        <v>1704495714</v>
      </c>
      <c r="Q194" s="10">
        <f aca="true" t="shared" si="93" ref="Q194:Q251">N194/E194</f>
        <v>1275.982763886664</v>
      </c>
      <c r="R194" s="8">
        <f t="shared" si="90"/>
        <v>156.01237618458754</v>
      </c>
      <c r="S194" s="14">
        <f>(F194*1000000+M194)*0.95415</f>
        <v>39850858530.7926</v>
      </c>
      <c r="T194" s="10">
        <f aca="true" t="shared" si="94" ref="T194:T251">H194+Q194</f>
        <v>3316.513813277271</v>
      </c>
      <c r="U194" s="2">
        <v>362900</v>
      </c>
      <c r="V194" s="15">
        <f t="shared" si="63"/>
        <v>362900000000</v>
      </c>
      <c r="W194" s="2">
        <v>25475</v>
      </c>
      <c r="X194" s="8">
        <f>W194*0.95415</f>
        <v>24306.971250000002</v>
      </c>
      <c r="Y194" s="17">
        <v>13</v>
      </c>
      <c r="Z194" s="15">
        <v>4</v>
      </c>
      <c r="AA194" s="6">
        <v>2</v>
      </c>
      <c r="AB194" s="6">
        <v>1</v>
      </c>
      <c r="AC194" s="2" t="s">
        <v>39</v>
      </c>
      <c r="AD194" s="2">
        <v>0</v>
      </c>
      <c r="AE194" s="12">
        <v>4.083333333333333</v>
      </c>
      <c r="AF194" s="20">
        <v>3.25</v>
      </c>
      <c r="AG194" s="4">
        <v>5.1</v>
      </c>
      <c r="AH194" s="4">
        <v>82.4</v>
      </c>
      <c r="AI194" s="4">
        <v>9.8</v>
      </c>
      <c r="AJ194" s="2">
        <v>0</v>
      </c>
      <c r="AK194" s="15">
        <v>21</v>
      </c>
    </row>
    <row r="195" spans="1:37" ht="12.75">
      <c r="A195" s="2">
        <v>1998</v>
      </c>
      <c r="B195" s="2" t="s">
        <v>9</v>
      </c>
      <c r="C195" s="15">
        <v>38</v>
      </c>
      <c r="D195" s="2">
        <v>921840</v>
      </c>
      <c r="E195" s="2">
        <v>12002329</v>
      </c>
      <c r="F195" s="26">
        <v>27980</v>
      </c>
      <c r="G195" s="8">
        <f t="shared" si="91"/>
        <v>2331.214216840748</v>
      </c>
      <c r="H195" s="59">
        <f>(G195*0.96475)</f>
        <v>2249.038915697112</v>
      </c>
      <c r="I195" s="59">
        <v>2040.5310493906068</v>
      </c>
      <c r="J195" s="8">
        <f t="shared" si="88"/>
        <v>208.5078663065051</v>
      </c>
      <c r="K195" s="8">
        <f t="shared" si="92"/>
        <v>0.10218313824177035</v>
      </c>
      <c r="L195" s="15">
        <v>680474247508</v>
      </c>
      <c r="M195" s="14">
        <v>15974201261</v>
      </c>
      <c r="N195" s="40">
        <f>M195*0.96475</f>
        <v>15411110666.54975</v>
      </c>
      <c r="O195" s="26">
        <f t="shared" si="89"/>
        <v>-94620183</v>
      </c>
      <c r="P195" s="15">
        <v>-94620183</v>
      </c>
      <c r="Q195" s="10">
        <f t="shared" si="93"/>
        <v>1284.0100172682944</v>
      </c>
      <c r="R195" s="8">
        <f t="shared" si="90"/>
        <v>8.027253381630317</v>
      </c>
      <c r="S195" s="14">
        <f>(F195*1000000+M195)*0.96475</f>
        <v>42404815666.54975</v>
      </c>
      <c r="T195" s="10">
        <f t="shared" si="94"/>
        <v>3533.0489329654065</v>
      </c>
      <c r="U195" s="2">
        <v>376189</v>
      </c>
      <c r="V195" s="15">
        <f t="shared" si="63"/>
        <v>376189000000</v>
      </c>
      <c r="W195" s="2">
        <v>26961</v>
      </c>
      <c r="X195" s="8">
        <f>W195*0.96475</f>
        <v>26010.62475</v>
      </c>
      <c r="Y195" s="17">
        <v>13</v>
      </c>
      <c r="Z195" s="17">
        <v>13</v>
      </c>
      <c r="AA195" s="6">
        <v>1</v>
      </c>
      <c r="AB195" s="6">
        <v>2</v>
      </c>
      <c r="AC195" s="2" t="s">
        <v>39</v>
      </c>
      <c r="AD195" s="2">
        <v>0</v>
      </c>
      <c r="AE195" s="23">
        <v>4.083333333333333</v>
      </c>
      <c r="AF195" s="23">
        <v>3.5</v>
      </c>
      <c r="AG195" s="4">
        <v>4.6</v>
      </c>
      <c r="AH195" s="4">
        <v>84.1</v>
      </c>
      <c r="AI195" s="4">
        <v>9.9</v>
      </c>
      <c r="AJ195" s="2">
        <v>0</v>
      </c>
      <c r="AK195" s="15">
        <v>22</v>
      </c>
    </row>
    <row r="196" spans="1:37" ht="12.75">
      <c r="A196" s="2">
        <v>1999</v>
      </c>
      <c r="B196" s="2" t="s">
        <v>9</v>
      </c>
      <c r="C196" s="15">
        <v>38</v>
      </c>
      <c r="D196" s="2">
        <v>977547</v>
      </c>
      <c r="E196" s="2">
        <v>11994016</v>
      </c>
      <c r="F196" s="26">
        <v>33742</v>
      </c>
      <c r="G196" s="8">
        <f t="shared" si="91"/>
        <v>2813.2362004519587</v>
      </c>
      <c r="H196" s="59">
        <f>(G196*0.97868)</f>
        <v>2753.258004658323</v>
      </c>
      <c r="I196" s="59">
        <v>2249.038915697112</v>
      </c>
      <c r="J196" s="8">
        <f t="shared" si="88"/>
        <v>504.2190889612111</v>
      </c>
      <c r="K196" s="8">
        <f t="shared" si="92"/>
        <v>0.22419313665140536</v>
      </c>
      <c r="L196" s="15">
        <v>692820620412</v>
      </c>
      <c r="M196" s="14">
        <v>16170424032</v>
      </c>
      <c r="N196" s="41">
        <f>M196*0.97868</f>
        <v>15825670591.63776</v>
      </c>
      <c r="O196" s="26">
        <f t="shared" si="89"/>
        <v>196222771</v>
      </c>
      <c r="P196" s="15">
        <v>196222771</v>
      </c>
      <c r="Q196" s="10">
        <f t="shared" si="93"/>
        <v>1319.463855278979</v>
      </c>
      <c r="R196" s="8">
        <f t="shared" si="90"/>
        <v>35.45383801068465</v>
      </c>
      <c r="S196" s="14">
        <f>(F196*1000000+M196)*0.97868</f>
        <v>48848291151.63776</v>
      </c>
      <c r="T196" s="10">
        <f t="shared" si="94"/>
        <v>4072.721859937302</v>
      </c>
      <c r="U196" s="2">
        <v>384378</v>
      </c>
      <c r="V196" s="15">
        <f aca="true" t="shared" si="95" ref="V196:V251">U196*1000000</f>
        <v>384378000000</v>
      </c>
      <c r="W196" s="2">
        <v>27937</v>
      </c>
      <c r="X196" s="8">
        <f>W196*0.97868</f>
        <v>27341.38316</v>
      </c>
      <c r="Y196" s="17">
        <v>15</v>
      </c>
      <c r="Z196" s="17">
        <v>13</v>
      </c>
      <c r="AA196" s="6">
        <v>3</v>
      </c>
      <c r="AB196" s="6">
        <v>1</v>
      </c>
      <c r="AC196" s="2" t="s">
        <v>39</v>
      </c>
      <c r="AD196" s="2">
        <v>0</v>
      </c>
      <c r="AE196" s="12">
        <v>3.9</v>
      </c>
      <c r="AF196" s="12">
        <v>4</v>
      </c>
      <c r="AG196" s="4">
        <v>4.4</v>
      </c>
      <c r="AH196" s="4">
        <v>86.1</v>
      </c>
      <c r="AI196" s="4">
        <v>9.8</v>
      </c>
      <c r="AJ196" s="2">
        <v>0</v>
      </c>
      <c r="AK196" s="15">
        <v>20</v>
      </c>
    </row>
    <row r="197" spans="1:37" ht="12.75">
      <c r="A197" s="2">
        <v>2000</v>
      </c>
      <c r="B197" s="2" t="s">
        <v>9</v>
      </c>
      <c r="C197" s="15">
        <v>38</v>
      </c>
      <c r="D197" s="2">
        <v>1067178</v>
      </c>
      <c r="E197" s="63">
        <v>12286905</v>
      </c>
      <c r="F197" s="26">
        <v>34106</v>
      </c>
      <c r="G197" s="8">
        <f t="shared" si="91"/>
        <v>2775.8007407072814</v>
      </c>
      <c r="H197" s="59">
        <f>(G197*1)</f>
        <v>2775.8007407072814</v>
      </c>
      <c r="I197" s="59">
        <v>2753.258004658323</v>
      </c>
      <c r="J197" s="8">
        <f t="shared" si="88"/>
        <v>22.54273604895843</v>
      </c>
      <c r="K197" s="8">
        <f t="shared" si="92"/>
        <v>0.008187658407173492</v>
      </c>
      <c r="L197" s="15">
        <v>780418627647</v>
      </c>
      <c r="M197" s="14">
        <v>18792448265</v>
      </c>
      <c r="N197" s="42">
        <f>M197*1</f>
        <v>18792448265</v>
      </c>
      <c r="O197" s="26">
        <f t="shared" si="89"/>
        <v>2622024233</v>
      </c>
      <c r="P197" s="15">
        <v>-4729151574</v>
      </c>
      <c r="Q197" s="10">
        <f t="shared" si="93"/>
        <v>1529.469647970746</v>
      </c>
      <c r="R197" s="8">
        <f t="shared" si="90"/>
        <v>210.00579269176706</v>
      </c>
      <c r="S197" s="14">
        <f>(F197*1000000+M197)*1</f>
        <v>52898448265</v>
      </c>
      <c r="T197" s="10">
        <f t="shared" si="94"/>
        <v>4305.270388678027</v>
      </c>
      <c r="U197" s="2">
        <v>389619</v>
      </c>
      <c r="V197" s="15">
        <f t="shared" si="95"/>
        <v>389619000000</v>
      </c>
      <c r="W197" s="2">
        <v>29693</v>
      </c>
      <c r="X197" s="8">
        <f>W197*1</f>
        <v>29693</v>
      </c>
      <c r="Y197" s="17">
        <v>17</v>
      </c>
      <c r="Z197" s="17">
        <v>15</v>
      </c>
      <c r="AA197" s="6">
        <v>2</v>
      </c>
      <c r="AB197" s="6">
        <v>3</v>
      </c>
      <c r="AC197" s="2" t="s">
        <v>39</v>
      </c>
      <c r="AD197" s="2">
        <v>0</v>
      </c>
      <c r="AE197" s="4">
        <v>4</v>
      </c>
      <c r="AF197" s="12">
        <v>4</v>
      </c>
      <c r="AG197" s="4">
        <v>4.2</v>
      </c>
      <c r="AH197" s="4">
        <v>85.7</v>
      </c>
      <c r="AI197" s="4">
        <v>9.9</v>
      </c>
      <c r="AJ197" s="2">
        <v>0</v>
      </c>
      <c r="AK197" s="15">
        <v>9</v>
      </c>
    </row>
    <row r="198" spans="1:37" ht="12.75">
      <c r="A198" s="2">
        <v>2001</v>
      </c>
      <c r="B198" s="2" t="s">
        <v>9</v>
      </c>
      <c r="C198" s="15">
        <v>38</v>
      </c>
      <c r="D198" s="2">
        <v>1017352</v>
      </c>
      <c r="E198" s="63">
        <v>12295929</v>
      </c>
      <c r="F198" s="26">
        <v>33528</v>
      </c>
      <c r="G198" s="8">
        <f t="shared" si="91"/>
        <v>2726.7561483154304</v>
      </c>
      <c r="H198" s="59">
        <f>(G198*1.02402)</f>
        <v>2792.252830997967</v>
      </c>
      <c r="I198" s="59">
        <v>2775.8007407072814</v>
      </c>
      <c r="J198" s="8">
        <f t="shared" si="88"/>
        <v>16.452090290685646</v>
      </c>
      <c r="K198" s="8">
        <f t="shared" si="92"/>
        <v>0.005926970927493019</v>
      </c>
      <c r="L198" s="15">
        <v>731025906239</v>
      </c>
      <c r="M198" s="14">
        <v>17433128844</v>
      </c>
      <c r="N198" s="42">
        <f>M198*1.02402</f>
        <v>17851872598.83288</v>
      </c>
      <c r="O198" s="26">
        <f t="shared" si="89"/>
        <v>-1359319421</v>
      </c>
      <c r="P198" s="15">
        <v>5991856386</v>
      </c>
      <c r="Q198" s="10">
        <f t="shared" si="93"/>
        <v>1451.8522836975455</v>
      </c>
      <c r="R198" s="8">
        <f t="shared" si="90"/>
        <v>-77.61736427320056</v>
      </c>
      <c r="S198" s="14">
        <f>(F198*1000000+M198)*1.02402</f>
        <v>52185215158.83288</v>
      </c>
      <c r="T198" s="10">
        <f t="shared" si="94"/>
        <v>4244.105114695512</v>
      </c>
      <c r="U198" s="2">
        <v>395633</v>
      </c>
      <c r="V198" s="15">
        <f t="shared" si="95"/>
        <v>395633000000</v>
      </c>
      <c r="W198" s="2">
        <v>30281</v>
      </c>
      <c r="X198" s="8">
        <f>W198*1.02402</f>
        <v>31008.349619999997</v>
      </c>
      <c r="Y198" s="17">
        <v>17</v>
      </c>
      <c r="Z198" s="17">
        <v>17</v>
      </c>
      <c r="AA198" s="6">
        <v>2</v>
      </c>
      <c r="AB198" s="6">
        <v>2</v>
      </c>
      <c r="AC198" s="2" t="s">
        <v>39</v>
      </c>
      <c r="AD198" s="2">
        <v>0</v>
      </c>
      <c r="AE198" s="4">
        <v>4</v>
      </c>
      <c r="AF198" s="12">
        <v>3</v>
      </c>
      <c r="AG198" s="4">
        <v>4.8</v>
      </c>
      <c r="AH198" s="58">
        <v>85.9</v>
      </c>
      <c r="AI198" s="4">
        <v>10.1</v>
      </c>
      <c r="AJ198" s="2">
        <v>0</v>
      </c>
      <c r="AK198" s="15">
        <v>12</v>
      </c>
    </row>
    <row r="199" spans="1:37" ht="12.75">
      <c r="A199" s="2">
        <v>2002</v>
      </c>
      <c r="B199" s="2" t="s">
        <v>9</v>
      </c>
      <c r="C199" s="15">
        <v>38</v>
      </c>
      <c r="D199" s="2">
        <v>1014572</v>
      </c>
      <c r="E199" s="63">
        <v>12321644</v>
      </c>
      <c r="F199" s="26">
        <v>34000</v>
      </c>
      <c r="G199" s="8">
        <f t="shared" si="91"/>
        <v>2759.372044834277</v>
      </c>
      <c r="H199" s="59">
        <f>(G199*1.04193)</f>
        <v>2875.0725146741784</v>
      </c>
      <c r="I199" s="59">
        <v>2792.252830997967</v>
      </c>
      <c r="J199" s="8">
        <f t="shared" si="88"/>
        <v>82.8196836762113</v>
      </c>
      <c r="K199" s="8">
        <f t="shared" si="92"/>
        <v>0.029660524561671255</v>
      </c>
      <c r="L199" s="15">
        <v>693257299708</v>
      </c>
      <c r="M199" s="14">
        <v>15767793573</v>
      </c>
      <c r="N199" s="42">
        <f>M199*1.04193</f>
        <v>16428937157.51589</v>
      </c>
      <c r="O199" s="26">
        <f t="shared" si="89"/>
        <v>-1665335271</v>
      </c>
      <c r="P199" s="15">
        <v>-1665335271</v>
      </c>
      <c r="Q199" s="10">
        <f t="shared" si="93"/>
        <v>1333.3397034937782</v>
      </c>
      <c r="R199" s="8">
        <f t="shared" si="90"/>
        <v>-118.51258020376736</v>
      </c>
      <c r="S199" s="14">
        <f>(F199*1000000+M199)*1.04193</f>
        <v>51854557157.51589</v>
      </c>
      <c r="T199" s="10">
        <f t="shared" si="94"/>
        <v>4208.412218167957</v>
      </c>
      <c r="U199" s="2">
        <v>402978</v>
      </c>
      <c r="V199" s="15">
        <f t="shared" si="95"/>
        <v>402978000000</v>
      </c>
      <c r="W199" s="2">
        <v>31023</v>
      </c>
      <c r="X199" s="8">
        <f>W199*1.04193</f>
        <v>32323.79439</v>
      </c>
      <c r="Y199" s="17">
        <v>16</v>
      </c>
      <c r="Z199" s="17">
        <v>17</v>
      </c>
      <c r="AA199" s="6">
        <v>1</v>
      </c>
      <c r="AB199" s="6">
        <v>2</v>
      </c>
      <c r="AC199" s="2" t="s">
        <v>40</v>
      </c>
      <c r="AD199" s="2">
        <v>0</v>
      </c>
      <c r="AE199" s="4">
        <v>4</v>
      </c>
      <c r="AF199" s="12">
        <v>3</v>
      </c>
      <c r="AG199" s="4">
        <v>5.6</v>
      </c>
      <c r="AH199" s="58">
        <v>86.1</v>
      </c>
      <c r="AI199" s="4">
        <v>10</v>
      </c>
      <c r="AJ199" s="2">
        <v>0</v>
      </c>
      <c r="AK199" s="15">
        <v>12</v>
      </c>
    </row>
    <row r="200" spans="1:37" ht="12.75">
      <c r="A200" s="2">
        <v>2003</v>
      </c>
      <c r="B200" s="2" t="s">
        <v>9</v>
      </c>
      <c r="C200" s="15">
        <v>38</v>
      </c>
      <c r="D200" s="2">
        <v>1017105</v>
      </c>
      <c r="E200" s="63">
        <v>12351381</v>
      </c>
      <c r="F200" s="26">
        <v>38207</v>
      </c>
      <c r="G200" s="8">
        <f t="shared" si="91"/>
        <v>3093.3383076758787</v>
      </c>
      <c r="H200" s="59">
        <f>(G200*1.06409)</f>
        <v>3291.5903598148257</v>
      </c>
      <c r="I200" s="59">
        <v>2875.0725146741784</v>
      </c>
      <c r="J200" s="8">
        <f t="shared" si="88"/>
        <v>416.5178451406473</v>
      </c>
      <c r="K200" s="8">
        <f t="shared" si="92"/>
        <v>0.14487211818650417</v>
      </c>
      <c r="L200" s="15">
        <v>723743176992</v>
      </c>
      <c r="M200" s="14">
        <v>16299211662</v>
      </c>
      <c r="N200" s="42">
        <f>M200*1.06409</f>
        <v>17343828137.41758</v>
      </c>
      <c r="O200" s="26">
        <f t="shared" si="89"/>
        <v>531418089</v>
      </c>
      <c r="P200" s="15">
        <v>531418089</v>
      </c>
      <c r="Q200" s="10">
        <f t="shared" si="93"/>
        <v>1404.2015332064957</v>
      </c>
      <c r="R200" s="8">
        <f t="shared" si="90"/>
        <v>70.86182971271751</v>
      </c>
      <c r="S200" s="14">
        <f>(F200*1000000+M200)*1.06409</f>
        <v>57999514767.41758</v>
      </c>
      <c r="T200" s="10">
        <f t="shared" si="94"/>
        <v>4695.791893021322</v>
      </c>
      <c r="U200" s="2">
        <v>411599</v>
      </c>
      <c r="V200" s="15">
        <f t="shared" si="95"/>
        <v>411599000000</v>
      </c>
      <c r="W200" s="2">
        <v>31892</v>
      </c>
      <c r="X200" s="8">
        <f>W200*1.06409</f>
        <v>33935.95828</v>
      </c>
      <c r="Y200" s="15">
        <v>16</v>
      </c>
      <c r="Z200" s="17">
        <v>16</v>
      </c>
      <c r="AA200" s="6">
        <v>0</v>
      </c>
      <c r="AB200" s="6">
        <v>1</v>
      </c>
      <c r="AC200" s="2" t="s">
        <v>41</v>
      </c>
      <c r="AD200" s="2">
        <v>1</v>
      </c>
      <c r="AE200" s="4">
        <v>3.7</v>
      </c>
      <c r="AF200" s="24">
        <v>4</v>
      </c>
      <c r="AG200" s="4">
        <v>5.7</v>
      </c>
      <c r="AH200" s="58">
        <v>86</v>
      </c>
      <c r="AI200" s="4">
        <v>10</v>
      </c>
      <c r="AJ200" s="2">
        <v>0</v>
      </c>
      <c r="AK200" s="15">
        <v>14</v>
      </c>
    </row>
    <row r="201" spans="1:37" ht="12.75">
      <c r="A201" s="2">
        <v>2004</v>
      </c>
      <c r="B201" s="2" t="s">
        <v>9</v>
      </c>
      <c r="C201" s="15">
        <v>38</v>
      </c>
      <c r="D201" s="2">
        <v>1045472</v>
      </c>
      <c r="E201" s="63">
        <v>12377381</v>
      </c>
      <c r="F201" s="28">
        <v>34713</v>
      </c>
      <c r="G201" s="8">
        <f t="shared" si="91"/>
        <v>2804.5513020888666</v>
      </c>
      <c r="H201" s="59">
        <f>(G201*1.09429)</f>
        <v>3068.9924443628256</v>
      </c>
      <c r="I201" s="59">
        <v>3291.5903598148257</v>
      </c>
      <c r="J201" s="8">
        <f t="shared" si="88"/>
        <v>-222.59791545200005</v>
      </c>
      <c r="K201" s="8">
        <f t="shared" si="92"/>
        <v>-0.06762625087543478</v>
      </c>
      <c r="L201" s="15">
        <v>817935848814</v>
      </c>
      <c r="M201" s="55">
        <v>18487253385</v>
      </c>
      <c r="N201" s="42">
        <f>M201*1.09429</f>
        <v>20230416506.67165</v>
      </c>
      <c r="O201" s="26">
        <f t="shared" si="89"/>
        <v>2188041723</v>
      </c>
      <c r="P201" s="15">
        <v>2188041723</v>
      </c>
      <c r="Q201" s="10">
        <f t="shared" si="93"/>
        <v>1634.4666538641454</v>
      </c>
      <c r="R201" s="8">
        <f t="shared" si="90"/>
        <v>230.26512065764973</v>
      </c>
      <c r="S201" s="14">
        <f>(F201*1000000+M201)*1.09429</f>
        <v>58216505276.671646</v>
      </c>
      <c r="T201" s="10">
        <f t="shared" si="94"/>
        <v>4703.459098226971</v>
      </c>
      <c r="U201" s="2">
        <v>420786</v>
      </c>
      <c r="V201" s="15">
        <f t="shared" si="95"/>
        <v>420786000000</v>
      </c>
      <c r="W201" s="2">
        <v>33415</v>
      </c>
      <c r="X201" s="8">
        <f>W201*1.09429</f>
        <v>36565.70035</v>
      </c>
      <c r="Y201" s="15">
        <v>15</v>
      </c>
      <c r="Z201" s="15">
        <v>16</v>
      </c>
      <c r="AA201" s="6">
        <v>0</v>
      </c>
      <c r="AB201" s="6">
        <v>0</v>
      </c>
      <c r="AC201" s="2" t="s">
        <v>41</v>
      </c>
      <c r="AD201" s="2">
        <v>1</v>
      </c>
      <c r="AE201" s="4">
        <v>3.7</v>
      </c>
      <c r="AF201" s="25">
        <v>3.5</v>
      </c>
      <c r="AG201" s="4">
        <v>5.4</v>
      </c>
      <c r="AH201" s="4">
        <v>86.5</v>
      </c>
      <c r="AI201" s="4">
        <v>10.1</v>
      </c>
      <c r="AJ201" s="2">
        <v>0</v>
      </c>
      <c r="AK201" s="15">
        <v>11</v>
      </c>
    </row>
    <row r="202" spans="1:37" ht="12.75">
      <c r="A202" s="5">
        <v>1995</v>
      </c>
      <c r="B202" s="2" t="s">
        <v>49</v>
      </c>
      <c r="C202" s="15">
        <v>39</v>
      </c>
      <c r="D202" s="2">
        <v>728105</v>
      </c>
      <c r="E202" s="2">
        <v>989203</v>
      </c>
      <c r="F202" s="26">
        <v>2240</v>
      </c>
      <c r="G202" s="8">
        <f t="shared" si="91"/>
        <v>2264.4492586455967</v>
      </c>
      <c r="H202" s="59">
        <f>(G202*0.92115)</f>
        <v>2085.8974346013915</v>
      </c>
      <c r="L202" s="15">
        <v>583865200000</v>
      </c>
      <c r="M202" s="14">
        <v>897400000</v>
      </c>
      <c r="N202" s="15">
        <f>M202*0.92115</f>
        <v>826640010</v>
      </c>
      <c r="O202" s="26"/>
      <c r="Q202" s="10">
        <f t="shared" si="93"/>
        <v>835.6626597371824</v>
      </c>
      <c r="S202" s="14">
        <f>(F202*1000000+M202)*0.92115</f>
        <v>2890016010</v>
      </c>
      <c r="T202" s="10">
        <f t="shared" si="94"/>
        <v>2921.560094338574</v>
      </c>
      <c r="U202" s="10"/>
      <c r="V202" s="15">
        <f t="shared" si="95"/>
        <v>0</v>
      </c>
      <c r="W202" s="2">
        <v>23225</v>
      </c>
      <c r="X202" s="10">
        <f>W202*0.92115</f>
        <v>21393.70875</v>
      </c>
      <c r="Y202" s="15">
        <v>0</v>
      </c>
      <c r="AA202" s="6">
        <v>0</v>
      </c>
      <c r="AB202" s="6"/>
      <c r="AC202" s="2" t="s">
        <v>86</v>
      </c>
      <c r="AD202" s="2">
        <v>0</v>
      </c>
      <c r="AE202" s="20">
        <v>3</v>
      </c>
      <c r="AF202" s="20">
        <v>2.5</v>
      </c>
      <c r="AG202" s="4">
        <v>6.2</v>
      </c>
      <c r="AH202" s="4">
        <v>78.9</v>
      </c>
      <c r="AI202" s="4">
        <v>11</v>
      </c>
      <c r="AJ202" s="2">
        <v>0</v>
      </c>
      <c r="AK202" s="15">
        <v>53</v>
      </c>
    </row>
    <row r="203" spans="1:37" ht="12.75">
      <c r="A203" s="2">
        <v>1996</v>
      </c>
      <c r="B203" s="2" t="s">
        <v>49</v>
      </c>
      <c r="C203" s="15">
        <v>39</v>
      </c>
      <c r="D203" s="5">
        <v>780107</v>
      </c>
      <c r="E203" s="2">
        <v>987858</v>
      </c>
      <c r="F203" s="26">
        <v>2604</v>
      </c>
      <c r="G203" s="8">
        <f t="shared" si="91"/>
        <v>2636.006389582308</v>
      </c>
      <c r="H203" s="59">
        <f>(G203*0.93859)</f>
        <v>2474.129237198059</v>
      </c>
      <c r="I203" s="59">
        <v>2085.8974346013915</v>
      </c>
      <c r="J203" s="8">
        <f aca="true" t="shared" si="96" ref="J203:J211">H203-H202</f>
        <v>388.2318025966674</v>
      </c>
      <c r="K203" s="8">
        <f>(H203-H202)/H202</f>
        <v>0.18612219189523924</v>
      </c>
      <c r="L203" s="14">
        <v>622827062949</v>
      </c>
      <c r="M203" s="14">
        <v>918760187</v>
      </c>
      <c r="N203" s="15">
        <f>M203*0.93859</f>
        <v>862339123.91633</v>
      </c>
      <c r="O203" s="26">
        <f aca="true" t="shared" si="97" ref="O203:O211">M203-M202</f>
        <v>21360187</v>
      </c>
      <c r="P203" s="15">
        <v>21360187</v>
      </c>
      <c r="Q203" s="10">
        <f t="shared" si="93"/>
        <v>872.9383412558586</v>
      </c>
      <c r="R203" s="8">
        <f aca="true" t="shared" si="98" ref="R203:R211">Q203-Q202</f>
        <v>37.275681518676265</v>
      </c>
      <c r="S203" s="14">
        <f>(F203*1000000+M203)*0.93859</f>
        <v>3306427483.9163303</v>
      </c>
      <c r="T203" s="10">
        <f t="shared" si="94"/>
        <v>3347.0675784539176</v>
      </c>
      <c r="U203" s="10"/>
      <c r="V203" s="15">
        <f t="shared" si="95"/>
        <v>0</v>
      </c>
      <c r="W203" s="2">
        <v>24106</v>
      </c>
      <c r="X203" s="10">
        <f>W203*0.93859</f>
        <v>22625.650540000002</v>
      </c>
      <c r="Y203" s="15">
        <v>0</v>
      </c>
      <c r="Z203" s="15">
        <v>0</v>
      </c>
      <c r="AA203" s="6">
        <v>1</v>
      </c>
      <c r="AB203" s="6">
        <v>0</v>
      </c>
      <c r="AC203" s="2" t="s">
        <v>86</v>
      </c>
      <c r="AD203" s="2">
        <v>0</v>
      </c>
      <c r="AE203" s="20">
        <v>2.8333333333333335</v>
      </c>
      <c r="AF203" s="20">
        <v>2.5</v>
      </c>
      <c r="AG203" s="4">
        <v>5.3</v>
      </c>
      <c r="AH203" s="4">
        <v>78.6</v>
      </c>
      <c r="AI203" s="4">
        <v>11.1</v>
      </c>
      <c r="AJ203" s="2">
        <v>0</v>
      </c>
      <c r="AK203" s="15">
        <v>53</v>
      </c>
    </row>
    <row r="204" spans="1:37" ht="12.75">
      <c r="A204" s="2">
        <v>1997</v>
      </c>
      <c r="B204" s="2" t="s">
        <v>49</v>
      </c>
      <c r="C204" s="15">
        <v>39</v>
      </c>
      <c r="D204" s="2">
        <v>809459</v>
      </c>
      <c r="E204" s="2">
        <v>986966</v>
      </c>
      <c r="F204" s="28">
        <v>2610</v>
      </c>
      <c r="G204" s="8">
        <f t="shared" si="91"/>
        <v>2644.467995858013</v>
      </c>
      <c r="H204" s="59">
        <f>(G204*0.95415)</f>
        <v>2523.2191382479236</v>
      </c>
      <c r="I204" s="59">
        <v>2474.129237198059</v>
      </c>
      <c r="J204" s="8">
        <f t="shared" si="96"/>
        <v>49.08990104986469</v>
      </c>
      <c r="K204" s="8">
        <f aca="true" t="shared" si="99" ref="K204:K211">(H204-H203)/H203</f>
        <v>0.019841284081610386</v>
      </c>
      <c r="L204" s="15">
        <v>687597998554</v>
      </c>
      <c r="M204" s="14">
        <v>1088154553</v>
      </c>
      <c r="N204" s="32">
        <f>M204*0.95415</f>
        <v>1038262666.74495</v>
      </c>
      <c r="O204" s="26">
        <f t="shared" si="97"/>
        <v>169394366</v>
      </c>
      <c r="P204" s="15">
        <v>169394366</v>
      </c>
      <c r="Q204" s="10">
        <f t="shared" si="93"/>
        <v>1051.974097126902</v>
      </c>
      <c r="R204" s="8">
        <f t="shared" si="98"/>
        <v>179.03575587104342</v>
      </c>
      <c r="S204" s="14">
        <f>(F204*1000000+M204)*0.95415</f>
        <v>3528594166.7449503</v>
      </c>
      <c r="T204" s="10">
        <f t="shared" si="94"/>
        <v>3575.1932353748257</v>
      </c>
      <c r="U204" s="2">
        <v>30438</v>
      </c>
      <c r="V204" s="15">
        <f t="shared" si="95"/>
        <v>30438000000</v>
      </c>
      <c r="W204" s="2">
        <v>25341</v>
      </c>
      <c r="X204" s="8">
        <f>W204*0.95415</f>
        <v>24179.11515</v>
      </c>
      <c r="Y204" s="17">
        <v>0</v>
      </c>
      <c r="Z204" s="15">
        <v>0</v>
      </c>
      <c r="AA204" s="6">
        <v>2</v>
      </c>
      <c r="AB204" s="6">
        <v>1</v>
      </c>
      <c r="AC204" s="2" t="s">
        <v>86</v>
      </c>
      <c r="AD204" s="2">
        <v>0</v>
      </c>
      <c r="AE204" s="12">
        <v>2.8333333333333335</v>
      </c>
      <c r="AF204" s="20">
        <v>2.5</v>
      </c>
      <c r="AG204" s="4">
        <v>5.2</v>
      </c>
      <c r="AH204" s="4">
        <v>77.5</v>
      </c>
      <c r="AI204" s="4">
        <v>11.1</v>
      </c>
      <c r="AJ204" s="2">
        <v>0</v>
      </c>
      <c r="AK204" s="15">
        <v>53</v>
      </c>
    </row>
    <row r="205" spans="1:37" ht="12.75">
      <c r="A205" s="2">
        <v>1998</v>
      </c>
      <c r="B205" s="2" t="s">
        <v>49</v>
      </c>
      <c r="C205" s="15">
        <v>39</v>
      </c>
      <c r="D205" s="2">
        <v>921840</v>
      </c>
      <c r="E205" s="2">
        <v>987704</v>
      </c>
      <c r="F205" s="52">
        <v>2698</v>
      </c>
      <c r="G205" s="8">
        <f t="shared" si="91"/>
        <v>2731.5876011436626</v>
      </c>
      <c r="H205" s="59">
        <f>(G205*0.96475)</f>
        <v>2635.2991382033483</v>
      </c>
      <c r="I205" s="59">
        <v>2523.2191382479236</v>
      </c>
      <c r="J205" s="8">
        <f t="shared" si="96"/>
        <v>112.07999995542468</v>
      </c>
      <c r="K205" s="8">
        <f t="shared" si="99"/>
        <v>0.04441944746553046</v>
      </c>
      <c r="L205" s="15">
        <v>680474247508</v>
      </c>
      <c r="M205" s="40">
        <v>1101850551</v>
      </c>
      <c r="N205" s="40">
        <f>M205*0.96475</f>
        <v>1063010319.07725</v>
      </c>
      <c r="O205" s="26">
        <f t="shared" si="97"/>
        <v>13695998</v>
      </c>
      <c r="P205" s="15">
        <v>13695998</v>
      </c>
      <c r="Q205" s="10">
        <f t="shared" si="93"/>
        <v>1076.2438130019216</v>
      </c>
      <c r="R205" s="8">
        <f t="shared" si="98"/>
        <v>24.26971587501953</v>
      </c>
      <c r="S205" s="14">
        <f>(F205*1000000+M205)*0.96475</f>
        <v>3665905819.07725</v>
      </c>
      <c r="T205" s="10">
        <f t="shared" si="94"/>
        <v>3711.5429512052697</v>
      </c>
      <c r="U205" s="2">
        <v>30905</v>
      </c>
      <c r="V205" s="15">
        <f t="shared" si="95"/>
        <v>30905000000</v>
      </c>
      <c r="W205" s="2">
        <v>26670</v>
      </c>
      <c r="X205" s="8">
        <f>W205*0.96475</f>
        <v>25729.8825</v>
      </c>
      <c r="Y205" s="17">
        <v>0</v>
      </c>
      <c r="Z205" s="17">
        <v>0</v>
      </c>
      <c r="AA205" s="6">
        <v>0</v>
      </c>
      <c r="AB205" s="6">
        <v>2</v>
      </c>
      <c r="AC205" s="2" t="s">
        <v>86</v>
      </c>
      <c r="AD205" s="2">
        <v>0</v>
      </c>
      <c r="AE205" s="23">
        <v>2.8333333333333335</v>
      </c>
      <c r="AF205" s="23">
        <v>2.25</v>
      </c>
      <c r="AG205" s="4">
        <v>4.6</v>
      </c>
      <c r="AH205" s="4">
        <v>80.7</v>
      </c>
      <c r="AI205" s="4">
        <v>11.3</v>
      </c>
      <c r="AJ205" s="2">
        <v>0</v>
      </c>
      <c r="AK205" s="15">
        <v>53</v>
      </c>
    </row>
    <row r="206" spans="1:37" ht="12.75">
      <c r="A206" s="2">
        <v>1999</v>
      </c>
      <c r="B206" s="2" t="s">
        <v>49</v>
      </c>
      <c r="C206" s="15">
        <v>39</v>
      </c>
      <c r="D206" s="2">
        <v>977547</v>
      </c>
      <c r="E206" s="2">
        <v>990819</v>
      </c>
      <c r="F206" s="28">
        <v>2505</v>
      </c>
      <c r="G206" s="8">
        <f t="shared" si="91"/>
        <v>2528.211509872136</v>
      </c>
      <c r="H206" s="59">
        <f>(G206*0.97868)</f>
        <v>2474.310040481662</v>
      </c>
      <c r="I206" s="59">
        <v>2635.2991382033483</v>
      </c>
      <c r="J206" s="8">
        <f t="shared" si="96"/>
        <v>-160.98909772168645</v>
      </c>
      <c r="K206" s="8">
        <f t="shared" si="99"/>
        <v>-0.061089496591815</v>
      </c>
      <c r="L206" s="15">
        <v>692820620412</v>
      </c>
      <c r="M206" s="14">
        <v>1116324279</v>
      </c>
      <c r="N206" s="41">
        <f>M206*0.97868</f>
        <v>1092524245.37172</v>
      </c>
      <c r="O206" s="26">
        <f t="shared" si="97"/>
        <v>14473728</v>
      </c>
      <c r="P206" s="15">
        <v>14473728</v>
      </c>
      <c r="Q206" s="10">
        <f t="shared" si="93"/>
        <v>1102.6476534783044</v>
      </c>
      <c r="R206" s="8">
        <f t="shared" si="98"/>
        <v>26.40384047638281</v>
      </c>
      <c r="S206" s="14">
        <f>(F206*1000000+M206)*0.97868</f>
        <v>3544117645.37172</v>
      </c>
      <c r="T206" s="10">
        <f t="shared" si="94"/>
        <v>3576.9576939599665</v>
      </c>
      <c r="U206" s="2">
        <v>31608</v>
      </c>
      <c r="V206" s="15">
        <f t="shared" si="95"/>
        <v>31608000000</v>
      </c>
      <c r="W206" s="2">
        <v>27459</v>
      </c>
      <c r="X206" s="8">
        <f>W206*0.97868</f>
        <v>26873.57412</v>
      </c>
      <c r="Y206" s="17">
        <v>0</v>
      </c>
      <c r="Z206" s="17">
        <v>0</v>
      </c>
      <c r="AA206" s="6">
        <v>1</v>
      </c>
      <c r="AB206" s="6">
        <v>0</v>
      </c>
      <c r="AC206" s="2" t="s">
        <v>86</v>
      </c>
      <c r="AD206" s="2">
        <v>0</v>
      </c>
      <c r="AE206" s="12">
        <v>2.8333333333333335</v>
      </c>
      <c r="AF206" s="12">
        <v>3.25</v>
      </c>
      <c r="AG206" s="4">
        <v>4.2</v>
      </c>
      <c r="AH206" s="4">
        <v>80.9</v>
      </c>
      <c r="AI206" s="4">
        <v>11.4</v>
      </c>
      <c r="AJ206" s="2">
        <v>0</v>
      </c>
      <c r="AK206" s="15">
        <v>53</v>
      </c>
    </row>
    <row r="207" spans="1:37" ht="12.75">
      <c r="A207" s="2">
        <v>2000</v>
      </c>
      <c r="B207" s="2" t="s">
        <v>49</v>
      </c>
      <c r="C207" s="15">
        <v>39</v>
      </c>
      <c r="D207" s="2">
        <v>1067178</v>
      </c>
      <c r="E207" s="63">
        <v>1050836</v>
      </c>
      <c r="F207" s="26">
        <v>3394</v>
      </c>
      <c r="G207" s="8">
        <f t="shared" si="91"/>
        <v>3229.809408889684</v>
      </c>
      <c r="H207" s="59">
        <f>(G207*1)</f>
        <v>3229.809408889684</v>
      </c>
      <c r="I207" s="59">
        <v>2474.310040481662</v>
      </c>
      <c r="J207" s="8">
        <f t="shared" si="96"/>
        <v>755.4993684080223</v>
      </c>
      <c r="K207" s="8">
        <f t="shared" si="99"/>
        <v>0.3053373894327943</v>
      </c>
      <c r="L207" s="15">
        <v>780418627647</v>
      </c>
      <c r="M207" s="14">
        <v>1185571357</v>
      </c>
      <c r="N207" s="42">
        <f>M207*1</f>
        <v>1185571357</v>
      </c>
      <c r="O207" s="26">
        <f t="shared" si="97"/>
        <v>69247078</v>
      </c>
      <c r="P207" s="15">
        <v>17676123986</v>
      </c>
      <c r="Q207" s="10">
        <f t="shared" si="93"/>
        <v>1128.2173022241338</v>
      </c>
      <c r="R207" s="8">
        <f t="shared" si="98"/>
        <v>25.569648745829454</v>
      </c>
      <c r="S207" s="14">
        <f>(F207*1000000+M207)*1</f>
        <v>4579571357</v>
      </c>
      <c r="T207" s="10">
        <f t="shared" si="94"/>
        <v>4358.026711113818</v>
      </c>
      <c r="U207" s="2">
        <v>33609</v>
      </c>
      <c r="V207" s="15">
        <f t="shared" si="95"/>
        <v>33609000000</v>
      </c>
      <c r="W207" s="2">
        <v>29212</v>
      </c>
      <c r="X207" s="8">
        <f>W207*1</f>
        <v>29212</v>
      </c>
      <c r="Y207" s="17">
        <v>0</v>
      </c>
      <c r="Z207" s="17">
        <v>0</v>
      </c>
      <c r="AA207" s="6">
        <v>0</v>
      </c>
      <c r="AB207" s="6">
        <v>1</v>
      </c>
      <c r="AC207" s="2" t="s">
        <v>86</v>
      </c>
      <c r="AD207" s="2">
        <v>0</v>
      </c>
      <c r="AE207" s="4">
        <v>2.7</v>
      </c>
      <c r="AF207" s="12">
        <v>3</v>
      </c>
      <c r="AG207" s="4">
        <v>4.2</v>
      </c>
      <c r="AH207" s="4">
        <v>81.3</v>
      </c>
      <c r="AI207" s="4">
        <v>11.7</v>
      </c>
      <c r="AJ207" s="2">
        <v>0</v>
      </c>
      <c r="AK207" s="15">
        <v>53</v>
      </c>
    </row>
    <row r="208" spans="1:37" ht="12.75">
      <c r="A208" s="2">
        <v>2001</v>
      </c>
      <c r="B208" s="2" t="s">
        <v>49</v>
      </c>
      <c r="C208" s="15">
        <v>39</v>
      </c>
      <c r="D208" s="2">
        <v>1017352</v>
      </c>
      <c r="E208" s="63">
        <v>1058510</v>
      </c>
      <c r="F208" s="46">
        <v>3310</v>
      </c>
      <c r="G208" s="8">
        <f t="shared" si="91"/>
        <v>3127.037061529886</v>
      </c>
      <c r="H208" s="59">
        <f>(G208*1.02402)</f>
        <v>3202.1484917478338</v>
      </c>
      <c r="I208" s="59">
        <v>3229.809408889684</v>
      </c>
      <c r="J208" s="8">
        <f t="shared" si="96"/>
        <v>-27.660917141850405</v>
      </c>
      <c r="K208" s="8">
        <f t="shared" si="99"/>
        <v>-0.008564256784229084</v>
      </c>
      <c r="L208" s="15">
        <v>731025906239</v>
      </c>
      <c r="M208" s="39">
        <v>1268612283</v>
      </c>
      <c r="N208" s="42">
        <f>M208*1.02402</f>
        <v>1299084350.03766</v>
      </c>
      <c r="O208" s="26">
        <f t="shared" si="97"/>
        <v>83040926</v>
      </c>
      <c r="P208" s="15">
        <v>-17523835982</v>
      </c>
      <c r="Q208" s="10">
        <f t="shared" si="93"/>
        <v>1227.276407438437</v>
      </c>
      <c r="R208" s="8">
        <f t="shared" si="98"/>
        <v>99.05910521430314</v>
      </c>
      <c r="S208" s="14">
        <f>(F208*1000000+M208)*1.02402</f>
        <v>4688590550.03766</v>
      </c>
      <c r="T208" s="10">
        <f t="shared" si="94"/>
        <v>4429.4248991862705</v>
      </c>
      <c r="U208" s="2">
        <v>34176</v>
      </c>
      <c r="V208" s="15">
        <f t="shared" si="95"/>
        <v>34176000000</v>
      </c>
      <c r="W208" s="2">
        <v>30683</v>
      </c>
      <c r="X208" s="8">
        <f>W208*1.02402</f>
        <v>31420.00566</v>
      </c>
      <c r="Y208" s="17">
        <v>0</v>
      </c>
      <c r="Z208" s="17">
        <v>0</v>
      </c>
      <c r="AA208" s="6">
        <v>0</v>
      </c>
      <c r="AB208" s="6">
        <v>0</v>
      </c>
      <c r="AC208" s="2" t="s">
        <v>86</v>
      </c>
      <c r="AD208" s="2">
        <v>0</v>
      </c>
      <c r="AE208" s="4">
        <v>2.7</v>
      </c>
      <c r="AF208" s="12">
        <v>2.5</v>
      </c>
      <c r="AG208" s="4">
        <v>4.5</v>
      </c>
      <c r="AH208" s="58">
        <v>78.7</v>
      </c>
      <c r="AI208" s="4">
        <v>11.6</v>
      </c>
      <c r="AJ208" s="2">
        <v>0</v>
      </c>
      <c r="AK208" s="15">
        <v>53</v>
      </c>
    </row>
    <row r="209" spans="1:37" ht="12.75">
      <c r="A209" s="2">
        <v>2002</v>
      </c>
      <c r="B209" s="2" t="s">
        <v>49</v>
      </c>
      <c r="C209" s="15">
        <v>39</v>
      </c>
      <c r="D209" s="2">
        <v>1014572</v>
      </c>
      <c r="E209" s="63">
        <v>1068568</v>
      </c>
      <c r="F209" s="47">
        <v>3074</v>
      </c>
      <c r="G209" s="8">
        <f t="shared" si="91"/>
        <v>2876.747198119352</v>
      </c>
      <c r="H209" s="59">
        <f>(G209*1.04193)</f>
        <v>2997.3692081364966</v>
      </c>
      <c r="I209" s="59">
        <v>3202.1484917478338</v>
      </c>
      <c r="J209" s="8">
        <f t="shared" si="96"/>
        <v>-204.77928361133718</v>
      </c>
      <c r="K209" s="8">
        <f t="shared" si="99"/>
        <v>-0.06395058946799878</v>
      </c>
      <c r="L209" s="15">
        <v>693257299708</v>
      </c>
      <c r="M209" s="55">
        <v>1121004971</v>
      </c>
      <c r="N209" s="42">
        <f>M209*1.04193</f>
        <v>1168008709.43403</v>
      </c>
      <c r="O209" s="26">
        <f t="shared" si="97"/>
        <v>-147607312</v>
      </c>
      <c r="P209" s="15">
        <v>-147607312</v>
      </c>
      <c r="Q209" s="10">
        <f t="shared" si="93"/>
        <v>1093.0597860258122</v>
      </c>
      <c r="R209" s="8">
        <f t="shared" si="98"/>
        <v>-134.21662141262482</v>
      </c>
      <c r="S209" s="14">
        <f>(F209*1000000+M209)*1.04193</f>
        <v>4370901529.434031</v>
      </c>
      <c r="T209" s="10">
        <f t="shared" si="94"/>
        <v>4090.4289941623088</v>
      </c>
      <c r="U209" s="2">
        <v>34918</v>
      </c>
      <c r="V209" s="15">
        <f t="shared" si="95"/>
        <v>34918000000</v>
      </c>
      <c r="W209" s="2">
        <v>31477</v>
      </c>
      <c r="X209" s="8">
        <f>W209*1.04193</f>
        <v>32796.83061</v>
      </c>
      <c r="Y209" s="17">
        <v>0</v>
      </c>
      <c r="Z209" s="17">
        <v>0</v>
      </c>
      <c r="AA209" s="6">
        <v>0</v>
      </c>
      <c r="AB209" s="6">
        <v>0</v>
      </c>
      <c r="AC209" s="2" t="s">
        <v>86</v>
      </c>
      <c r="AD209" s="2">
        <v>0</v>
      </c>
      <c r="AE209" s="4">
        <v>2.8</v>
      </c>
      <c r="AF209" s="12">
        <v>2.3333333333333335</v>
      </c>
      <c r="AG209" s="4">
        <v>5.1</v>
      </c>
      <c r="AH209" s="58">
        <v>80.1</v>
      </c>
      <c r="AI209" s="4">
        <v>11.2</v>
      </c>
      <c r="AJ209" s="2">
        <v>0</v>
      </c>
      <c r="AK209" s="15">
        <v>53</v>
      </c>
    </row>
    <row r="210" spans="1:37" ht="12.75">
      <c r="A210" s="2">
        <v>2003</v>
      </c>
      <c r="B210" s="2" t="s">
        <v>49</v>
      </c>
      <c r="C210" s="15">
        <v>39</v>
      </c>
      <c r="D210" s="2">
        <v>1017105</v>
      </c>
      <c r="E210" s="63">
        <v>1074783</v>
      </c>
      <c r="F210" s="46">
        <v>3282</v>
      </c>
      <c r="G210" s="8">
        <f t="shared" si="91"/>
        <v>3053.6396649370154</v>
      </c>
      <c r="H210" s="59">
        <f>(G210*1.06409)</f>
        <v>3249.3474310628285</v>
      </c>
      <c r="I210" s="59">
        <v>2997.3692081364966</v>
      </c>
      <c r="J210" s="8">
        <f t="shared" si="96"/>
        <v>251.9782229263319</v>
      </c>
      <c r="K210" s="8">
        <f t="shared" si="99"/>
        <v>0.08406646142968488</v>
      </c>
      <c r="L210" s="15">
        <v>723743176992</v>
      </c>
      <c r="M210" s="39">
        <v>1177475183</v>
      </c>
      <c r="N210" s="42">
        <f>M210*1.06409</f>
        <v>1252939567.47847</v>
      </c>
      <c r="O210" s="26">
        <f t="shared" si="97"/>
        <v>56470212</v>
      </c>
      <c r="P210" s="15">
        <v>56470212</v>
      </c>
      <c r="Q210" s="10">
        <f t="shared" si="93"/>
        <v>1165.760500006485</v>
      </c>
      <c r="R210" s="8">
        <f t="shared" si="98"/>
        <v>72.70071398067284</v>
      </c>
      <c r="S210" s="14">
        <f>(F210*1000000+M210)*1.06409</f>
        <v>4745282947.47847</v>
      </c>
      <c r="T210" s="10">
        <f t="shared" si="94"/>
        <v>4415.107931069313</v>
      </c>
      <c r="U210" s="2">
        <v>36488</v>
      </c>
      <c r="V210" s="15">
        <f t="shared" si="95"/>
        <v>36488000000</v>
      </c>
      <c r="W210" s="2">
        <v>32631</v>
      </c>
      <c r="X210" s="8">
        <f>W210*1.06409</f>
        <v>34722.32079</v>
      </c>
      <c r="Y210" s="17">
        <v>0</v>
      </c>
      <c r="Z210" s="17">
        <v>0</v>
      </c>
      <c r="AA210" s="6">
        <v>0</v>
      </c>
      <c r="AB210" s="6">
        <v>0</v>
      </c>
      <c r="AC210" s="2" t="s">
        <v>87</v>
      </c>
      <c r="AD210" s="2">
        <v>0</v>
      </c>
      <c r="AE210" s="4">
        <v>2.8</v>
      </c>
      <c r="AF210" s="24">
        <v>3.75</v>
      </c>
      <c r="AG210" s="4">
        <v>5.4</v>
      </c>
      <c r="AH210" s="58">
        <v>81</v>
      </c>
      <c r="AI210" s="4">
        <v>11.1</v>
      </c>
      <c r="AJ210" s="2">
        <v>0</v>
      </c>
      <c r="AK210" s="15">
        <v>53</v>
      </c>
    </row>
    <row r="211" spans="1:37" ht="12.75">
      <c r="A211" s="2">
        <v>2004</v>
      </c>
      <c r="B211" s="2" t="s">
        <v>49</v>
      </c>
      <c r="C211" s="15">
        <v>39</v>
      </c>
      <c r="D211" s="2">
        <v>1045472</v>
      </c>
      <c r="E211" s="63">
        <v>1078930</v>
      </c>
      <c r="F211" s="47">
        <v>3384</v>
      </c>
      <c r="G211" s="8">
        <f t="shared" si="91"/>
        <v>3136.4407329483843</v>
      </c>
      <c r="H211" s="59">
        <f>(G211*1.09429)</f>
        <v>3432.175729658087</v>
      </c>
      <c r="I211" s="59">
        <v>3249.3474310628285</v>
      </c>
      <c r="J211" s="8">
        <f t="shared" si="96"/>
        <v>182.82829859525873</v>
      </c>
      <c r="K211" s="8">
        <f t="shared" si="99"/>
        <v>0.056266158813142814</v>
      </c>
      <c r="L211" s="15">
        <v>817935848814</v>
      </c>
      <c r="M211" s="14">
        <v>1286323872</v>
      </c>
      <c r="N211" s="42">
        <f>M211*1.09429</f>
        <v>1407611349.8908799</v>
      </c>
      <c r="O211" s="26">
        <f t="shared" si="97"/>
        <v>108848689</v>
      </c>
      <c r="P211" s="15">
        <v>108848689</v>
      </c>
      <c r="Q211" s="10">
        <f t="shared" si="93"/>
        <v>1304.6363989238225</v>
      </c>
      <c r="R211" s="8">
        <f t="shared" si="98"/>
        <v>138.8758989173375</v>
      </c>
      <c r="S211" s="14">
        <f>(F211*1000000+M211)*1.09429</f>
        <v>5110688709.89088</v>
      </c>
      <c r="T211" s="10">
        <f t="shared" si="94"/>
        <v>4736.81212858191</v>
      </c>
      <c r="U211" s="2">
        <v>37964</v>
      </c>
      <c r="V211" s="15">
        <f t="shared" si="95"/>
        <v>37964000000</v>
      </c>
      <c r="W211" s="2">
        <v>33996</v>
      </c>
      <c r="X211" s="8">
        <f>W211*1.09429</f>
        <v>37201.48284</v>
      </c>
      <c r="Y211" s="15">
        <v>0</v>
      </c>
      <c r="Z211" s="17">
        <v>0</v>
      </c>
      <c r="AA211" s="6">
        <v>0</v>
      </c>
      <c r="AB211" s="6">
        <v>0</v>
      </c>
      <c r="AC211" s="2" t="s">
        <v>87</v>
      </c>
      <c r="AD211" s="2">
        <v>0</v>
      </c>
      <c r="AE211" s="4">
        <v>2.6</v>
      </c>
      <c r="AF211" s="25">
        <v>3.75</v>
      </c>
      <c r="AG211" s="4">
        <v>5.2</v>
      </c>
      <c r="AH211" s="4">
        <v>81.1</v>
      </c>
      <c r="AI211" s="4">
        <v>11.2</v>
      </c>
      <c r="AJ211" s="2">
        <v>0</v>
      </c>
      <c r="AK211" s="15">
        <v>53</v>
      </c>
    </row>
    <row r="212" spans="1:37" ht="12.75">
      <c r="A212" s="5">
        <v>1995</v>
      </c>
      <c r="B212" s="2" t="s">
        <v>10</v>
      </c>
      <c r="C212" s="15">
        <v>40</v>
      </c>
      <c r="D212" s="2">
        <v>728105</v>
      </c>
      <c r="E212" s="2">
        <v>3699943</v>
      </c>
      <c r="F212" s="26">
        <v>13438</v>
      </c>
      <c r="G212" s="8">
        <f t="shared" si="91"/>
        <v>3631.9478435208325</v>
      </c>
      <c r="H212" s="59">
        <f>(G212*0.92115)</f>
        <v>3345.568756059215</v>
      </c>
      <c r="L212" s="15">
        <v>583865200000</v>
      </c>
      <c r="M212" s="14">
        <v>6423200000</v>
      </c>
      <c r="N212" s="15">
        <f>M212*0.92115</f>
        <v>5916730680</v>
      </c>
      <c r="O212" s="26"/>
      <c r="Q212" s="10">
        <f t="shared" si="93"/>
        <v>1599.141035415951</v>
      </c>
      <c r="S212" s="14">
        <f>(F212*1000000+M212)*0.92115</f>
        <v>18295144380</v>
      </c>
      <c r="T212" s="10">
        <f t="shared" si="94"/>
        <v>4944.709791475166</v>
      </c>
      <c r="U212" s="10"/>
      <c r="V212" s="15">
        <f t="shared" si="95"/>
        <v>0</v>
      </c>
      <c r="W212" s="2">
        <v>19124</v>
      </c>
      <c r="X212" s="10">
        <f>W212*0.92115</f>
        <v>17616.0726</v>
      </c>
      <c r="Y212" s="15">
        <v>2</v>
      </c>
      <c r="AA212" s="6">
        <v>1</v>
      </c>
      <c r="AB212" s="6"/>
      <c r="AC212" s="2" t="s">
        <v>13</v>
      </c>
      <c r="AD212" s="2">
        <v>0</v>
      </c>
      <c r="AE212" s="20">
        <v>2.5</v>
      </c>
      <c r="AF212" s="20">
        <v>3.5</v>
      </c>
      <c r="AG212" s="4">
        <v>5.1</v>
      </c>
      <c r="AH212" s="4">
        <v>74.3</v>
      </c>
      <c r="AI212" s="4">
        <v>9.8</v>
      </c>
      <c r="AJ212" s="2">
        <v>1</v>
      </c>
      <c r="AK212" s="15">
        <v>4</v>
      </c>
    </row>
    <row r="213" spans="1:37" ht="12.75">
      <c r="A213" s="2">
        <v>1996</v>
      </c>
      <c r="B213" s="2" t="s">
        <v>10</v>
      </c>
      <c r="C213" s="15">
        <v>40</v>
      </c>
      <c r="D213" s="5">
        <v>780107</v>
      </c>
      <c r="E213" s="2">
        <v>3738974</v>
      </c>
      <c r="F213" s="26">
        <v>15509</v>
      </c>
      <c r="G213" s="8">
        <f t="shared" si="91"/>
        <v>4147.929351741948</v>
      </c>
      <c r="H213" s="59">
        <f>(G213*0.93859)</f>
        <v>3893.2050102514754</v>
      </c>
      <c r="I213" s="59">
        <v>3345.568756059215</v>
      </c>
      <c r="J213" s="8">
        <f aca="true" t="shared" si="100" ref="J213:J221">H213-H212</f>
        <v>547.6362541922604</v>
      </c>
      <c r="K213" s="8">
        <f>(H213-H212)/H212</f>
        <v>0.16369003123921075</v>
      </c>
      <c r="L213" s="14">
        <v>622827062949</v>
      </c>
      <c r="M213" s="14">
        <v>6698270437</v>
      </c>
      <c r="N213" s="15">
        <f>M213*0.93859</f>
        <v>6286929649.46383</v>
      </c>
      <c r="O213" s="26">
        <f aca="true" t="shared" si="101" ref="O213:O221">M213-M212</f>
        <v>275070437</v>
      </c>
      <c r="P213" s="15">
        <v>275070437</v>
      </c>
      <c r="Q213" s="10">
        <f t="shared" si="93"/>
        <v>1681.4585095975071</v>
      </c>
      <c r="R213" s="8">
        <f aca="true" t="shared" si="102" ref="R213:R221">Q213-Q212</f>
        <v>82.31747418155624</v>
      </c>
      <c r="S213" s="14">
        <f>(F213*1000000+M213)*0.93859</f>
        <v>20843521959.46383</v>
      </c>
      <c r="T213" s="10">
        <f t="shared" si="94"/>
        <v>5574.663519848982</v>
      </c>
      <c r="U213" s="10"/>
      <c r="V213" s="15">
        <f t="shared" si="95"/>
        <v>0</v>
      </c>
      <c r="W213" s="2">
        <v>20058</v>
      </c>
      <c r="X213" s="10">
        <f>W213*0.93859</f>
        <v>18826.23822</v>
      </c>
      <c r="Y213" s="15">
        <v>2</v>
      </c>
      <c r="Z213" s="15">
        <v>2</v>
      </c>
      <c r="AA213" s="6">
        <v>1</v>
      </c>
      <c r="AB213" s="6">
        <v>1</v>
      </c>
      <c r="AC213" s="2" t="s">
        <v>13</v>
      </c>
      <c r="AD213" s="2">
        <v>0</v>
      </c>
      <c r="AE213" s="20">
        <v>2.7</v>
      </c>
      <c r="AF213" s="20">
        <v>3.5</v>
      </c>
      <c r="AG213" s="4">
        <v>5.6</v>
      </c>
      <c r="AH213" s="4">
        <v>73.8</v>
      </c>
      <c r="AI213" s="4">
        <v>9.8</v>
      </c>
      <c r="AJ213" s="2">
        <v>1</v>
      </c>
      <c r="AK213" s="15">
        <v>4</v>
      </c>
    </row>
    <row r="214" spans="1:37" ht="12.75">
      <c r="A214" s="2">
        <v>1997</v>
      </c>
      <c r="B214" s="2" t="s">
        <v>10</v>
      </c>
      <c r="C214" s="15">
        <v>40</v>
      </c>
      <c r="D214" s="2">
        <v>809459</v>
      </c>
      <c r="E214" s="2">
        <v>3790066</v>
      </c>
      <c r="F214" s="26">
        <v>17488</v>
      </c>
      <c r="G214" s="8">
        <f t="shared" si="91"/>
        <v>4614.167668847983</v>
      </c>
      <c r="H214" s="59">
        <f>(G214*0.95415)</f>
        <v>4402.608081231303</v>
      </c>
      <c r="I214" s="59">
        <v>3893.2050102514754</v>
      </c>
      <c r="J214" s="8">
        <f t="shared" si="100"/>
        <v>509.4030709798276</v>
      </c>
      <c r="K214" s="8">
        <f aca="true" t="shared" si="103" ref="K214:K221">(H214-H213)/H213</f>
        <v>0.130844142458073</v>
      </c>
      <c r="L214" s="15">
        <v>687597998554</v>
      </c>
      <c r="M214" s="14">
        <v>7516907547</v>
      </c>
      <c r="N214" s="32">
        <f>M214*0.95415</f>
        <v>7172257335.970051</v>
      </c>
      <c r="O214" s="26">
        <f t="shared" si="101"/>
        <v>818637110</v>
      </c>
      <c r="P214" s="15">
        <v>818637110</v>
      </c>
      <c r="Q214" s="10">
        <f t="shared" si="93"/>
        <v>1892.3832292023544</v>
      </c>
      <c r="R214" s="8">
        <f t="shared" si="102"/>
        <v>210.92471960484727</v>
      </c>
      <c r="S214" s="14">
        <f>(F214*1000000+M214)*0.95415</f>
        <v>23858432535.97005</v>
      </c>
      <c r="T214" s="10">
        <f t="shared" si="94"/>
        <v>6294.991310433657</v>
      </c>
      <c r="U214" s="2">
        <v>103331</v>
      </c>
      <c r="V214" s="15">
        <f t="shared" si="95"/>
        <v>103331000000</v>
      </c>
      <c r="W214" s="2">
        <v>20987</v>
      </c>
      <c r="X214" s="8">
        <f>W214*0.95415</f>
        <v>20024.74605</v>
      </c>
      <c r="Y214" s="17">
        <v>2</v>
      </c>
      <c r="Z214" s="15">
        <v>2</v>
      </c>
      <c r="AA214" s="6">
        <v>2</v>
      </c>
      <c r="AB214" s="6">
        <v>1</v>
      </c>
      <c r="AC214" s="2" t="s">
        <v>13</v>
      </c>
      <c r="AD214" s="2">
        <v>0</v>
      </c>
      <c r="AE214" s="12">
        <v>2.6666666666666665</v>
      </c>
      <c r="AF214" s="20">
        <v>3.5</v>
      </c>
      <c r="AG214" s="4">
        <v>4.4</v>
      </c>
      <c r="AH214" s="4">
        <v>77.3</v>
      </c>
      <c r="AI214" s="4">
        <v>9.8</v>
      </c>
      <c r="AJ214" s="2">
        <v>1</v>
      </c>
      <c r="AK214" s="15">
        <v>13</v>
      </c>
    </row>
    <row r="215" spans="1:37" ht="12.75">
      <c r="A215" s="2">
        <v>1998</v>
      </c>
      <c r="B215" s="2" t="s">
        <v>10</v>
      </c>
      <c r="C215" s="15">
        <v>40</v>
      </c>
      <c r="D215" s="2">
        <v>921840</v>
      </c>
      <c r="E215" s="2">
        <v>3839578</v>
      </c>
      <c r="F215" s="26">
        <v>19792</v>
      </c>
      <c r="G215" s="8">
        <f t="shared" si="91"/>
        <v>5154.733150361837</v>
      </c>
      <c r="H215" s="59">
        <f>(G215*0.96475)</f>
        <v>4973.028806811582</v>
      </c>
      <c r="I215" s="59">
        <v>4402.608081231303</v>
      </c>
      <c r="J215" s="8">
        <f t="shared" si="100"/>
        <v>570.4207255802794</v>
      </c>
      <c r="K215" s="8">
        <f t="shared" si="103"/>
        <v>0.1295642753239908</v>
      </c>
      <c r="L215" s="15">
        <v>680474247508</v>
      </c>
      <c r="M215" s="14">
        <v>7748999239</v>
      </c>
      <c r="N215" s="40">
        <f>M215*0.96475</f>
        <v>7475847015.82525</v>
      </c>
      <c r="O215" s="26">
        <f t="shared" si="101"/>
        <v>232091692</v>
      </c>
      <c r="P215" s="15">
        <v>232091692</v>
      </c>
      <c r="Q215" s="10">
        <f t="shared" si="93"/>
        <v>1947.0491329581662</v>
      </c>
      <c r="R215" s="8">
        <f t="shared" si="102"/>
        <v>54.66590375581177</v>
      </c>
      <c r="S215" s="14">
        <f>(F215*1000000+M215)*0.96475</f>
        <v>26570179015.82525</v>
      </c>
      <c r="T215" s="10">
        <f t="shared" si="94"/>
        <v>6920.077939769749</v>
      </c>
      <c r="U215" s="2">
        <v>107126</v>
      </c>
      <c r="V215" s="15">
        <f t="shared" si="95"/>
        <v>107126000000</v>
      </c>
      <c r="W215" s="2">
        <v>22161</v>
      </c>
      <c r="X215" s="8">
        <f>W215*0.96475</f>
        <v>21379.82475</v>
      </c>
      <c r="Y215" s="17">
        <v>2</v>
      </c>
      <c r="Z215" s="17">
        <v>2</v>
      </c>
      <c r="AA215" s="6">
        <v>0</v>
      </c>
      <c r="AB215" s="6">
        <v>2</v>
      </c>
      <c r="AC215" s="2" t="s">
        <v>13</v>
      </c>
      <c r="AD215" s="2">
        <v>0</v>
      </c>
      <c r="AE215" s="23">
        <v>2.8333333333333335</v>
      </c>
      <c r="AF215" s="23">
        <v>3.25</v>
      </c>
      <c r="AG215" s="4">
        <v>3.6</v>
      </c>
      <c r="AH215" s="4">
        <v>78.6</v>
      </c>
      <c r="AI215" s="4">
        <v>10</v>
      </c>
      <c r="AJ215" s="2">
        <v>1</v>
      </c>
      <c r="AK215" s="15">
        <v>7</v>
      </c>
    </row>
    <row r="216" spans="1:37" ht="12.75">
      <c r="A216" s="2">
        <v>1999</v>
      </c>
      <c r="B216" s="2" t="s">
        <v>10</v>
      </c>
      <c r="C216" s="15">
        <v>40</v>
      </c>
      <c r="D216" s="2">
        <v>977547</v>
      </c>
      <c r="E216" s="2">
        <v>3885736</v>
      </c>
      <c r="F216" s="26">
        <v>21680</v>
      </c>
      <c r="G216" s="8">
        <f t="shared" si="91"/>
        <v>5579.380585814373</v>
      </c>
      <c r="H216" s="59">
        <f>(G216*0.97868)</f>
        <v>5460.428191724811</v>
      </c>
      <c r="I216" s="59">
        <v>4973.028806811582</v>
      </c>
      <c r="J216" s="8">
        <f t="shared" si="100"/>
        <v>487.39938491322846</v>
      </c>
      <c r="K216" s="8">
        <f t="shared" si="103"/>
        <v>0.09800855853592384</v>
      </c>
      <c r="L216" s="15">
        <v>692820620412</v>
      </c>
      <c r="M216" s="14">
        <v>7149889907</v>
      </c>
      <c r="N216" s="41">
        <f>M216*0.97868</f>
        <v>6997454254.18276</v>
      </c>
      <c r="O216" s="26">
        <f t="shared" si="101"/>
        <v>-599109332</v>
      </c>
      <c r="P216" s="15">
        <v>-599109332</v>
      </c>
      <c r="Q216" s="10">
        <f t="shared" si="93"/>
        <v>1800.8053697376147</v>
      </c>
      <c r="R216" s="8">
        <f t="shared" si="102"/>
        <v>-146.2437632205515</v>
      </c>
      <c r="S216" s="14">
        <f>(F216*1000000+M216)*0.97868</f>
        <v>28215236654.18276</v>
      </c>
      <c r="T216" s="10">
        <f t="shared" si="94"/>
        <v>7261.233561462425</v>
      </c>
      <c r="U216" s="2">
        <v>110902</v>
      </c>
      <c r="V216" s="15">
        <f t="shared" si="95"/>
        <v>110902000000</v>
      </c>
      <c r="W216" s="2">
        <v>23075</v>
      </c>
      <c r="X216" s="8">
        <f>W216*0.97868</f>
        <v>22583.041</v>
      </c>
      <c r="Y216" s="17">
        <v>2</v>
      </c>
      <c r="Z216" s="17">
        <v>2</v>
      </c>
      <c r="AA216" s="6">
        <v>1</v>
      </c>
      <c r="AB216" s="6">
        <v>0</v>
      </c>
      <c r="AC216" s="2" t="s">
        <v>14</v>
      </c>
      <c r="AD216" s="2">
        <v>1</v>
      </c>
      <c r="AE216" s="12">
        <v>2.8333333333333335</v>
      </c>
      <c r="AF216" s="12">
        <v>4</v>
      </c>
      <c r="AG216" s="4">
        <v>4.1</v>
      </c>
      <c r="AH216" s="4">
        <v>78.6</v>
      </c>
      <c r="AI216" s="4">
        <v>10</v>
      </c>
      <c r="AJ216" s="2">
        <v>1</v>
      </c>
      <c r="AK216" s="15">
        <v>8</v>
      </c>
    </row>
    <row r="217" spans="1:37" ht="12.75">
      <c r="A217" s="2">
        <v>2000</v>
      </c>
      <c r="B217" s="2" t="s">
        <v>10</v>
      </c>
      <c r="C217" s="15">
        <v>40</v>
      </c>
      <c r="D217" s="2">
        <v>1067178</v>
      </c>
      <c r="E217" s="63">
        <v>4023565</v>
      </c>
      <c r="F217" s="26">
        <v>23563</v>
      </c>
      <c r="G217" s="8">
        <f t="shared" si="91"/>
        <v>5856.249370893723</v>
      </c>
      <c r="H217" s="59">
        <f>(G217*1)</f>
        <v>5856.249370893723</v>
      </c>
      <c r="I217" s="59">
        <v>5460.428191724811</v>
      </c>
      <c r="J217" s="8">
        <f t="shared" si="100"/>
        <v>395.82117916891184</v>
      </c>
      <c r="K217" s="8">
        <f t="shared" si="103"/>
        <v>0.07248903662331323</v>
      </c>
      <c r="L217" s="15">
        <v>780418627647</v>
      </c>
      <c r="M217" s="14">
        <v>8565125621</v>
      </c>
      <c r="N217" s="42">
        <f>M217*1</f>
        <v>8565125621</v>
      </c>
      <c r="O217" s="26">
        <f t="shared" si="101"/>
        <v>1415235714</v>
      </c>
      <c r="P217" s="15">
        <v>-5964318550</v>
      </c>
      <c r="Q217" s="10">
        <f t="shared" si="93"/>
        <v>2128.7404629973666</v>
      </c>
      <c r="R217" s="8">
        <f t="shared" si="102"/>
        <v>327.93509325975197</v>
      </c>
      <c r="S217" s="14">
        <f>(F217*1000000+M217)*1</f>
        <v>32128125621</v>
      </c>
      <c r="T217" s="10">
        <f t="shared" si="94"/>
        <v>7984.98983389109</v>
      </c>
      <c r="U217" s="2">
        <v>112514</v>
      </c>
      <c r="V217" s="15">
        <f t="shared" si="95"/>
        <v>112514000000</v>
      </c>
      <c r="W217" s="2">
        <v>24424</v>
      </c>
      <c r="X217" s="8">
        <f>W217*1</f>
        <v>24424</v>
      </c>
      <c r="Y217" s="17">
        <v>2</v>
      </c>
      <c r="Z217" s="17">
        <v>2</v>
      </c>
      <c r="AA217" s="6">
        <v>1</v>
      </c>
      <c r="AB217" s="6">
        <v>1</v>
      </c>
      <c r="AC217" s="2" t="s">
        <v>14</v>
      </c>
      <c r="AD217" s="2">
        <v>1</v>
      </c>
      <c r="AE217" s="4">
        <v>2.9</v>
      </c>
      <c r="AF217" s="12">
        <v>3.75</v>
      </c>
      <c r="AG217" s="4">
        <v>3.6</v>
      </c>
      <c r="AH217" s="4">
        <v>83</v>
      </c>
      <c r="AI217" s="4">
        <v>10</v>
      </c>
      <c r="AJ217" s="2">
        <v>1</v>
      </c>
      <c r="AK217" s="15">
        <v>13</v>
      </c>
    </row>
    <row r="218" spans="1:37" ht="12.75">
      <c r="A218" s="2">
        <v>2001</v>
      </c>
      <c r="B218" s="2" t="s">
        <v>10</v>
      </c>
      <c r="C218" s="15">
        <v>40</v>
      </c>
      <c r="D218" s="2">
        <v>1017352</v>
      </c>
      <c r="E218" s="63">
        <v>4060728</v>
      </c>
      <c r="F218" s="26">
        <v>22762</v>
      </c>
      <c r="G218" s="8">
        <f t="shared" si="91"/>
        <v>5605.39883488872</v>
      </c>
      <c r="H218" s="59">
        <f>(G218*1.02402)</f>
        <v>5740.0405149027465</v>
      </c>
      <c r="I218" s="59">
        <v>5856.249370893723</v>
      </c>
      <c r="J218" s="8">
        <f t="shared" si="100"/>
        <v>-116.20885599097619</v>
      </c>
      <c r="K218" s="8">
        <f t="shared" si="103"/>
        <v>-0.01984356345352171</v>
      </c>
      <c r="L218" s="15">
        <v>731025906239</v>
      </c>
      <c r="M218" s="14">
        <v>9956333445</v>
      </c>
      <c r="N218" s="42">
        <f>M218*1.02402</f>
        <v>10195484574.3489</v>
      </c>
      <c r="O218" s="26">
        <f t="shared" si="101"/>
        <v>1391207824</v>
      </c>
      <c r="P218" s="15">
        <v>8770762088</v>
      </c>
      <c r="Q218" s="10">
        <f t="shared" si="93"/>
        <v>2510.752893163221</v>
      </c>
      <c r="R218" s="8">
        <f t="shared" si="102"/>
        <v>382.0124301658543</v>
      </c>
      <c r="S218" s="14">
        <f>(F218*1000000+M218)*1.02402</f>
        <v>33504227814.348896</v>
      </c>
      <c r="T218" s="10">
        <f t="shared" si="94"/>
        <v>8250.793408065967</v>
      </c>
      <c r="U218" s="2">
        <v>114055</v>
      </c>
      <c r="V218" s="15">
        <f t="shared" si="95"/>
        <v>114055000000</v>
      </c>
      <c r="W218" s="2">
        <v>24988</v>
      </c>
      <c r="X218" s="8">
        <f>W218*1.02402</f>
        <v>25588.21176</v>
      </c>
      <c r="Y218" s="17">
        <v>2</v>
      </c>
      <c r="Z218" s="17">
        <v>2</v>
      </c>
      <c r="AA218" s="6">
        <v>0</v>
      </c>
      <c r="AB218" s="6">
        <v>1</v>
      </c>
      <c r="AC218" s="2" t="s">
        <v>14</v>
      </c>
      <c r="AD218" s="2">
        <v>1</v>
      </c>
      <c r="AE218" s="4">
        <v>2.8</v>
      </c>
      <c r="AF218" s="12">
        <v>3.6666666666666665</v>
      </c>
      <c r="AG218" s="4">
        <v>5.2</v>
      </c>
      <c r="AH218" s="58">
        <v>81.9</v>
      </c>
      <c r="AI218" s="4">
        <v>9.8</v>
      </c>
      <c r="AJ218" s="2">
        <v>1</v>
      </c>
      <c r="AK218" s="15">
        <v>9</v>
      </c>
    </row>
    <row r="219" spans="1:37" ht="12.75">
      <c r="A219" s="2">
        <v>2002</v>
      </c>
      <c r="B219" s="2" t="s">
        <v>10</v>
      </c>
      <c r="C219" s="15">
        <v>40</v>
      </c>
      <c r="D219" s="2">
        <v>1014572</v>
      </c>
      <c r="E219" s="63">
        <v>4101122</v>
      </c>
      <c r="F219" s="26">
        <v>23022</v>
      </c>
      <c r="G219" s="8">
        <f t="shared" si="91"/>
        <v>5613.585745559386</v>
      </c>
      <c r="H219" s="59">
        <f>(G219*1.04193)</f>
        <v>5848.963395870691</v>
      </c>
      <c r="I219" s="59">
        <v>5740.0405149027465</v>
      </c>
      <c r="J219" s="8">
        <f t="shared" si="100"/>
        <v>108.92288096794437</v>
      </c>
      <c r="K219" s="8">
        <f t="shared" si="103"/>
        <v>0.018975977727883658</v>
      </c>
      <c r="L219" s="15">
        <v>693257299708</v>
      </c>
      <c r="M219" s="14">
        <v>9656247356</v>
      </c>
      <c r="N219" s="42">
        <f>M219*1.04193</f>
        <v>10061133807.637081</v>
      </c>
      <c r="O219" s="26">
        <f t="shared" si="101"/>
        <v>-300086089</v>
      </c>
      <c r="P219" s="15">
        <v>-300086089</v>
      </c>
      <c r="Q219" s="10">
        <f t="shared" si="93"/>
        <v>2453.263718474379</v>
      </c>
      <c r="R219" s="8">
        <f t="shared" si="102"/>
        <v>-57.48917468884201</v>
      </c>
      <c r="S219" s="14">
        <f>(F219*1000000+M219)*1.04193</f>
        <v>34048446267.63708</v>
      </c>
      <c r="T219" s="10">
        <f t="shared" si="94"/>
        <v>8302.22711434507</v>
      </c>
      <c r="U219" s="2">
        <v>115713</v>
      </c>
      <c r="V219" s="15">
        <f t="shared" si="95"/>
        <v>115713000000</v>
      </c>
      <c r="W219" s="2">
        <v>25370</v>
      </c>
      <c r="X219" s="8">
        <f>W219*1.04193</f>
        <v>26433.7641</v>
      </c>
      <c r="Y219" s="17">
        <v>2</v>
      </c>
      <c r="Z219" s="17">
        <v>2</v>
      </c>
      <c r="AA219" s="6">
        <v>1</v>
      </c>
      <c r="AB219" s="6">
        <v>0</v>
      </c>
      <c r="AC219" s="2" t="s">
        <v>14</v>
      </c>
      <c r="AD219" s="2">
        <v>1</v>
      </c>
      <c r="AE219" s="4">
        <v>2.8</v>
      </c>
      <c r="AF219" s="12">
        <v>3.5</v>
      </c>
      <c r="AG219" s="4">
        <v>5.9</v>
      </c>
      <c r="AH219" s="58">
        <v>80.2</v>
      </c>
      <c r="AI219" s="4">
        <v>9.6</v>
      </c>
      <c r="AJ219" s="2">
        <v>1</v>
      </c>
      <c r="AK219" s="15">
        <v>6</v>
      </c>
    </row>
    <row r="220" spans="1:37" ht="12.75">
      <c r="A220" s="2">
        <v>2003</v>
      </c>
      <c r="B220" s="2" t="s">
        <v>10</v>
      </c>
      <c r="C220" s="15">
        <v>40</v>
      </c>
      <c r="D220" s="2">
        <v>1017105</v>
      </c>
      <c r="E220" s="63">
        <v>4142356</v>
      </c>
      <c r="F220" s="26">
        <v>21292</v>
      </c>
      <c r="G220" s="8">
        <f t="shared" si="91"/>
        <v>5140.070047093973</v>
      </c>
      <c r="H220" s="59">
        <f>(G220*1.06409)</f>
        <v>5469.497136412226</v>
      </c>
      <c r="I220" s="59">
        <v>5848.963395870691</v>
      </c>
      <c r="J220" s="8">
        <f t="shared" si="100"/>
        <v>-379.4662594584652</v>
      </c>
      <c r="K220" s="8">
        <f t="shared" si="103"/>
        <v>-0.06487752337899132</v>
      </c>
      <c r="L220" s="15">
        <v>723743176992</v>
      </c>
      <c r="M220" s="14">
        <v>11772894482</v>
      </c>
      <c r="N220" s="42">
        <f>M220*1.06409</f>
        <v>12527419289.35138</v>
      </c>
      <c r="O220" s="26">
        <f t="shared" si="101"/>
        <v>2116647126</v>
      </c>
      <c r="P220" s="15">
        <v>2116647126</v>
      </c>
      <c r="Q220" s="10">
        <f t="shared" si="93"/>
        <v>3024.2256554847963</v>
      </c>
      <c r="R220" s="8">
        <f t="shared" si="102"/>
        <v>570.9619370104174</v>
      </c>
      <c r="S220" s="14">
        <f>(F220*1000000+M220)*1.06409</f>
        <v>35184023569.35138</v>
      </c>
      <c r="T220" s="10">
        <f t="shared" si="94"/>
        <v>8493.722791897022</v>
      </c>
      <c r="U220" s="2">
        <v>119631</v>
      </c>
      <c r="V220" s="15">
        <f t="shared" si="95"/>
        <v>119631000000</v>
      </c>
      <c r="W220" s="2">
        <v>25880</v>
      </c>
      <c r="X220" s="8">
        <f>W220*1.06409</f>
        <v>27538.6492</v>
      </c>
      <c r="Y220" s="17">
        <v>2</v>
      </c>
      <c r="Z220" s="17">
        <v>2</v>
      </c>
      <c r="AA220" s="6">
        <v>1</v>
      </c>
      <c r="AB220" s="6">
        <v>1</v>
      </c>
      <c r="AC220" s="2" t="s">
        <v>15</v>
      </c>
      <c r="AD220" s="2">
        <v>0</v>
      </c>
      <c r="AE220" s="4">
        <v>3.1</v>
      </c>
      <c r="AF220" s="24">
        <v>4</v>
      </c>
      <c r="AG220" s="4">
        <v>6.7</v>
      </c>
      <c r="AH220" s="58">
        <v>80.8</v>
      </c>
      <c r="AI220" s="4">
        <v>9.8</v>
      </c>
      <c r="AJ220" s="2">
        <v>1</v>
      </c>
      <c r="AK220" s="15">
        <v>9</v>
      </c>
    </row>
    <row r="221" spans="1:37" ht="12.75">
      <c r="A221" s="2">
        <v>2004</v>
      </c>
      <c r="B221" s="2" t="s">
        <v>10</v>
      </c>
      <c r="C221" s="15">
        <v>40</v>
      </c>
      <c r="D221" s="2">
        <v>1045472</v>
      </c>
      <c r="E221" s="63">
        <v>4194694</v>
      </c>
      <c r="F221" s="28">
        <v>21823</v>
      </c>
      <c r="G221" s="8">
        <f t="shared" si="91"/>
        <v>5202.524904081203</v>
      </c>
      <c r="H221" s="59">
        <f>(G221*1.09429)</f>
        <v>5693.07097728702</v>
      </c>
      <c r="I221" s="59">
        <v>5469.497136412226</v>
      </c>
      <c r="J221" s="8">
        <f t="shared" si="100"/>
        <v>223.57384087479386</v>
      </c>
      <c r="K221" s="8">
        <f t="shared" si="103"/>
        <v>0.04087648924549021</v>
      </c>
      <c r="L221" s="15">
        <v>817935848814</v>
      </c>
      <c r="M221" s="56">
        <v>13375889564</v>
      </c>
      <c r="N221" s="42">
        <f>M221*1.09429</f>
        <v>14637102190.98956</v>
      </c>
      <c r="O221" s="26">
        <f t="shared" si="101"/>
        <v>1602995082</v>
      </c>
      <c r="P221" s="15">
        <v>1602995082</v>
      </c>
      <c r="Q221" s="10">
        <f t="shared" si="93"/>
        <v>3489.432647766335</v>
      </c>
      <c r="R221" s="8">
        <f t="shared" si="102"/>
        <v>465.20699228153853</v>
      </c>
      <c r="S221" s="14">
        <f>(F221*1000000+M221)*1.09429</f>
        <v>38517792860.98956</v>
      </c>
      <c r="T221" s="10">
        <f t="shared" si="94"/>
        <v>9182.503625053354</v>
      </c>
      <c r="U221" s="2">
        <v>120282</v>
      </c>
      <c r="V221" s="15">
        <f t="shared" si="95"/>
        <v>120282000000</v>
      </c>
      <c r="W221" s="2">
        <v>27090</v>
      </c>
      <c r="X221" s="8">
        <f>W221*1.09429</f>
        <v>29644.3161</v>
      </c>
      <c r="Y221" s="15">
        <v>2</v>
      </c>
      <c r="Z221" s="17">
        <v>2</v>
      </c>
      <c r="AA221" s="6">
        <v>1</v>
      </c>
      <c r="AB221" s="6">
        <v>1</v>
      </c>
      <c r="AC221" s="2" t="s">
        <v>15</v>
      </c>
      <c r="AD221" s="2">
        <v>0</v>
      </c>
      <c r="AE221" s="4">
        <v>3</v>
      </c>
      <c r="AF221" s="25">
        <v>4</v>
      </c>
      <c r="AG221" s="4">
        <v>6.8</v>
      </c>
      <c r="AH221" s="4">
        <v>83.6</v>
      </c>
      <c r="AI221" s="4">
        <v>9.9</v>
      </c>
      <c r="AJ221" s="2">
        <v>1</v>
      </c>
      <c r="AK221" s="15">
        <v>8</v>
      </c>
    </row>
    <row r="222" spans="1:37" ht="12.75">
      <c r="A222" s="5">
        <v>1995</v>
      </c>
      <c r="B222" s="2" t="s">
        <v>48</v>
      </c>
      <c r="C222" s="15">
        <v>43</v>
      </c>
      <c r="D222" s="2">
        <v>728105</v>
      </c>
      <c r="E222" s="2">
        <v>18679706</v>
      </c>
      <c r="F222" s="31">
        <v>68142</v>
      </c>
      <c r="G222" s="8">
        <f t="shared" si="91"/>
        <v>3647.916086045466</v>
      </c>
      <c r="H222" s="59">
        <f>(G222*0.92115)</f>
        <v>3360.277902660781</v>
      </c>
      <c r="L222" s="15">
        <v>583865200000</v>
      </c>
      <c r="M222" s="32">
        <v>59116200000</v>
      </c>
      <c r="N222" s="15">
        <f>M222*0.92115</f>
        <v>54454887630</v>
      </c>
      <c r="O222" s="31"/>
      <c r="P222" s="33"/>
      <c r="Q222" s="10">
        <f t="shared" si="93"/>
        <v>2915.18975887522</v>
      </c>
      <c r="S222" s="14">
        <f>(F222*1000000+M222)*0.92115</f>
        <v>117223890930</v>
      </c>
      <c r="T222" s="10">
        <f t="shared" si="94"/>
        <v>6275.467661536</v>
      </c>
      <c r="U222" s="10"/>
      <c r="V222" s="15">
        <f t="shared" si="95"/>
        <v>0</v>
      </c>
      <c r="W222" s="2">
        <v>21003</v>
      </c>
      <c r="X222" s="10">
        <f>W222*0.92115</f>
        <v>19346.91345</v>
      </c>
      <c r="Y222" s="15">
        <v>5</v>
      </c>
      <c r="AA222" s="6">
        <v>1</v>
      </c>
      <c r="AB222" s="6"/>
      <c r="AC222" s="2" t="s">
        <v>67</v>
      </c>
      <c r="AD222" s="2">
        <v>0</v>
      </c>
      <c r="AE222" s="20">
        <v>2.5</v>
      </c>
      <c r="AF222" s="20">
        <v>3.5</v>
      </c>
      <c r="AG222" s="4">
        <v>6.1</v>
      </c>
      <c r="AH222" s="4">
        <v>76.2</v>
      </c>
      <c r="AI222" s="4">
        <v>9.5</v>
      </c>
      <c r="AJ222" s="2">
        <v>1</v>
      </c>
      <c r="AK222" s="15">
        <v>3</v>
      </c>
    </row>
    <row r="223" spans="1:37" ht="12.75">
      <c r="A223" s="2">
        <v>1996</v>
      </c>
      <c r="B223" s="2" t="s">
        <v>48</v>
      </c>
      <c r="C223" s="15">
        <v>43</v>
      </c>
      <c r="D223" s="5">
        <v>780107</v>
      </c>
      <c r="E223" s="2">
        <v>19006240</v>
      </c>
      <c r="F223" s="31">
        <v>75728</v>
      </c>
      <c r="G223" s="8">
        <f t="shared" si="91"/>
        <v>3984.3756576787414</v>
      </c>
      <c r="H223" s="59">
        <f>(G223*0.93859)</f>
        <v>3739.69514854069</v>
      </c>
      <c r="I223" s="59">
        <v>3360.277902660781</v>
      </c>
      <c r="J223" s="8">
        <f aca="true" t="shared" si="104" ref="J223:J231">H223-H222</f>
        <v>379.41724587990893</v>
      </c>
      <c r="K223" s="8">
        <f>(H223-H222)/H222</f>
        <v>0.11291246047818652</v>
      </c>
      <c r="L223" s="14">
        <v>622827062949</v>
      </c>
      <c r="M223" s="32">
        <v>66861956792</v>
      </c>
      <c r="N223" s="15">
        <f>M223*0.93859</f>
        <v>62755964025.40328</v>
      </c>
      <c r="O223" s="26">
        <f aca="true" t="shared" si="105" ref="O223:O231">M223-M222</f>
        <v>7745756792</v>
      </c>
      <c r="P223" s="15">
        <v>7745756792</v>
      </c>
      <c r="Q223" s="10">
        <f t="shared" si="93"/>
        <v>3301.8610743315503</v>
      </c>
      <c r="R223" s="8">
        <f aca="true" t="shared" si="106" ref="R223:R231">Q223-Q222</f>
        <v>386.6713154563304</v>
      </c>
      <c r="S223" s="14">
        <f>(F223*1000000+M223)*0.93859</f>
        <v>133833507545.40329</v>
      </c>
      <c r="T223" s="10">
        <f t="shared" si="94"/>
        <v>7041.55622287224</v>
      </c>
      <c r="U223" s="10"/>
      <c r="V223" s="15">
        <f t="shared" si="95"/>
        <v>0</v>
      </c>
      <c r="W223" s="2">
        <v>22120</v>
      </c>
      <c r="X223" s="10">
        <f>W223*0.93859</f>
        <v>20761.610800000002</v>
      </c>
      <c r="Y223" s="15">
        <v>1</v>
      </c>
      <c r="Z223" s="15">
        <v>5</v>
      </c>
      <c r="AA223" s="6">
        <v>0</v>
      </c>
      <c r="AB223" s="6">
        <v>1</v>
      </c>
      <c r="AC223" s="2" t="s">
        <v>67</v>
      </c>
      <c r="AD223" s="2">
        <v>0</v>
      </c>
      <c r="AE223" s="20">
        <v>2.8</v>
      </c>
      <c r="AF223" s="20">
        <v>3.75</v>
      </c>
      <c r="AG223" s="4">
        <v>5.8</v>
      </c>
      <c r="AH223" s="4">
        <v>76.4</v>
      </c>
      <c r="AI223" s="4">
        <v>9.4</v>
      </c>
      <c r="AJ223" s="2">
        <v>1</v>
      </c>
      <c r="AK223" s="15">
        <v>3</v>
      </c>
    </row>
    <row r="224" spans="1:37" ht="12.75">
      <c r="A224" s="2">
        <v>1997</v>
      </c>
      <c r="B224" s="2" t="s">
        <v>48</v>
      </c>
      <c r="C224" s="15">
        <v>43</v>
      </c>
      <c r="D224" s="2">
        <v>809459</v>
      </c>
      <c r="E224" s="2">
        <v>19355427</v>
      </c>
      <c r="F224" s="28">
        <v>77959</v>
      </c>
      <c r="G224" s="8">
        <f t="shared" si="91"/>
        <v>4027.759242924478</v>
      </c>
      <c r="H224" s="59">
        <f>(G224*0.95415)</f>
        <v>3843.0864816363905</v>
      </c>
      <c r="I224" s="59">
        <v>3739.69514854069</v>
      </c>
      <c r="J224" s="8">
        <f t="shared" si="104"/>
        <v>103.3913330957007</v>
      </c>
      <c r="K224" s="8">
        <f aca="true" t="shared" si="107" ref="K224:K231">(H224-H223)/H223</f>
        <v>0.027646995006009045</v>
      </c>
      <c r="L224" s="15">
        <v>687597998554</v>
      </c>
      <c r="M224" s="14">
        <v>76184052213</v>
      </c>
      <c r="N224" s="32">
        <f>M224*0.95415</f>
        <v>72691013419.03395</v>
      </c>
      <c r="O224" s="26">
        <f t="shared" si="105"/>
        <v>9322095421</v>
      </c>
      <c r="P224" s="15">
        <v>9322095421</v>
      </c>
      <c r="Q224" s="10">
        <f t="shared" si="93"/>
        <v>3755.588208879812</v>
      </c>
      <c r="R224" s="8">
        <f t="shared" si="106"/>
        <v>453.7271345482618</v>
      </c>
      <c r="S224" s="14">
        <f>(F224*1000000+M224)*0.95415</f>
        <v>147075593269.03397</v>
      </c>
      <c r="T224" s="10">
        <f t="shared" si="94"/>
        <v>7598.674690516203</v>
      </c>
      <c r="U224" s="2">
        <v>627501</v>
      </c>
      <c r="V224" s="15">
        <f t="shared" si="95"/>
        <v>627501000000</v>
      </c>
      <c r="W224" s="2">
        <v>23616</v>
      </c>
      <c r="X224" s="8">
        <f>W224*0.95415</f>
        <v>22533.206400000003</v>
      </c>
      <c r="Y224" s="17">
        <v>1</v>
      </c>
      <c r="Z224" s="15">
        <v>1</v>
      </c>
      <c r="AA224" s="6">
        <v>0</v>
      </c>
      <c r="AB224" s="6">
        <v>0</v>
      </c>
      <c r="AC224" s="2" t="s">
        <v>67</v>
      </c>
      <c r="AD224" s="2">
        <v>0</v>
      </c>
      <c r="AE224" s="12">
        <v>2.8</v>
      </c>
      <c r="AF224" s="20">
        <v>3.5</v>
      </c>
      <c r="AG224" s="4">
        <v>5.4</v>
      </c>
      <c r="AH224" s="4">
        <v>78.5</v>
      </c>
      <c r="AI224" s="4">
        <v>9.2</v>
      </c>
      <c r="AJ224" s="2">
        <v>1</v>
      </c>
      <c r="AK224" s="15">
        <v>3</v>
      </c>
    </row>
    <row r="225" spans="1:37" ht="12.75">
      <c r="A225" s="2">
        <v>1998</v>
      </c>
      <c r="B225" s="2" t="s">
        <v>48</v>
      </c>
      <c r="C225" s="15">
        <v>43</v>
      </c>
      <c r="D225" s="2">
        <v>921840</v>
      </c>
      <c r="E225" s="2">
        <v>19712389</v>
      </c>
      <c r="F225" s="52">
        <v>90499</v>
      </c>
      <c r="G225" s="8">
        <f t="shared" si="91"/>
        <v>4590.97068346206</v>
      </c>
      <c r="H225" s="59">
        <f>(G225*0.96475)</f>
        <v>4429.138966870022</v>
      </c>
      <c r="I225" s="59">
        <v>3843.0864816363905</v>
      </c>
      <c r="J225" s="8">
        <f t="shared" si="104"/>
        <v>586.0524852336316</v>
      </c>
      <c r="K225" s="8">
        <f t="shared" si="107"/>
        <v>0.15249526338634195</v>
      </c>
      <c r="L225" s="15">
        <v>680474247508</v>
      </c>
      <c r="M225" s="40">
        <v>78875259288</v>
      </c>
      <c r="N225" s="40">
        <f>M225*0.96475</f>
        <v>76094906398.098</v>
      </c>
      <c r="O225" s="26">
        <f t="shared" si="105"/>
        <v>2691207075</v>
      </c>
      <c r="P225" s="15">
        <v>2691207075</v>
      </c>
      <c r="Q225" s="10">
        <f t="shared" si="93"/>
        <v>3860.2579524023195</v>
      </c>
      <c r="R225" s="8">
        <f t="shared" si="106"/>
        <v>104.66974352250736</v>
      </c>
      <c r="S225" s="14">
        <f>(F225*1000000+M225)*0.96475</f>
        <v>163403816648.098</v>
      </c>
      <c r="T225" s="10">
        <f t="shared" si="94"/>
        <v>8289.396919272342</v>
      </c>
      <c r="U225" s="2">
        <v>666590</v>
      </c>
      <c r="V225" s="15">
        <f t="shared" si="95"/>
        <v>666590000000</v>
      </c>
      <c r="W225" s="2">
        <v>25186</v>
      </c>
      <c r="X225" s="8">
        <f>W225*0.96475</f>
        <v>24298.1935</v>
      </c>
      <c r="Y225" s="17">
        <v>1</v>
      </c>
      <c r="Z225" s="17">
        <v>1</v>
      </c>
      <c r="AA225" s="6">
        <v>0</v>
      </c>
      <c r="AB225" s="6">
        <v>0</v>
      </c>
      <c r="AC225" s="2" t="s">
        <v>67</v>
      </c>
      <c r="AD225" s="2">
        <v>0</v>
      </c>
      <c r="AE225" s="23">
        <v>3.3</v>
      </c>
      <c r="AF225" s="23">
        <v>3.5</v>
      </c>
      <c r="AG225" s="4">
        <v>4.9</v>
      </c>
      <c r="AH225" s="4">
        <v>78.3</v>
      </c>
      <c r="AI225" s="4">
        <v>9.2</v>
      </c>
      <c r="AJ225" s="2">
        <v>1</v>
      </c>
      <c r="AK225" s="15">
        <v>4</v>
      </c>
    </row>
    <row r="226" spans="1:37" ht="12.75">
      <c r="A226" s="2">
        <v>1999</v>
      </c>
      <c r="B226" s="2" t="s">
        <v>48</v>
      </c>
      <c r="C226" s="15">
        <v>43</v>
      </c>
      <c r="D226" s="2">
        <v>977547</v>
      </c>
      <c r="E226" s="9">
        <v>20044141</v>
      </c>
      <c r="F226" s="70">
        <v>96570</v>
      </c>
      <c r="G226" s="8">
        <f t="shared" si="91"/>
        <v>4817.866727239646</v>
      </c>
      <c r="H226" s="59">
        <f>(G226*0.97868)</f>
        <v>4715.149808614897</v>
      </c>
      <c r="I226" s="59">
        <v>4429.138966870022</v>
      </c>
      <c r="J226" s="8">
        <f t="shared" si="104"/>
        <v>286.0108417448746</v>
      </c>
      <c r="K226" s="8">
        <f t="shared" si="107"/>
        <v>0.06457481778834145</v>
      </c>
      <c r="L226" s="15">
        <v>692820620412</v>
      </c>
      <c r="M226" s="41">
        <v>83177475704</v>
      </c>
      <c r="N226" s="41">
        <f>M226*0.97868</f>
        <v>81404131921.99072</v>
      </c>
      <c r="O226" s="26">
        <f t="shared" si="105"/>
        <v>4302216416</v>
      </c>
      <c r="P226" s="15">
        <v>4302216416</v>
      </c>
      <c r="Q226" s="10">
        <f t="shared" si="93"/>
        <v>4061.243229230463</v>
      </c>
      <c r="R226" s="8">
        <f t="shared" si="106"/>
        <v>200.98527682814347</v>
      </c>
      <c r="S226" s="14">
        <f>(F226*1000000+M226)*0.97868</f>
        <v>175915259521.99072</v>
      </c>
      <c r="T226" s="10">
        <f t="shared" si="94"/>
        <v>8776.393037845359</v>
      </c>
      <c r="U226" s="2">
        <v>699101</v>
      </c>
      <c r="V226" s="15">
        <f t="shared" si="95"/>
        <v>699101000000</v>
      </c>
      <c r="W226" s="2">
        <v>26250</v>
      </c>
      <c r="X226" s="8">
        <f>W226*0.97868</f>
        <v>25690.35</v>
      </c>
      <c r="Y226" s="17">
        <v>1</v>
      </c>
      <c r="Z226" s="17">
        <v>1</v>
      </c>
      <c r="AA226" s="6">
        <v>0</v>
      </c>
      <c r="AB226" s="6">
        <v>0</v>
      </c>
      <c r="AC226" s="2" t="s">
        <v>67</v>
      </c>
      <c r="AD226" s="2">
        <v>0</v>
      </c>
      <c r="AE226" s="12">
        <v>3.25</v>
      </c>
      <c r="AF226" s="12">
        <v>3.3333333333333335</v>
      </c>
      <c r="AG226" s="4">
        <v>4.7</v>
      </c>
      <c r="AH226" s="4">
        <v>78.2</v>
      </c>
      <c r="AI226" s="4">
        <v>9</v>
      </c>
      <c r="AJ226" s="2">
        <v>1</v>
      </c>
      <c r="AK226" s="15">
        <v>2</v>
      </c>
    </row>
    <row r="227" spans="1:37" ht="12.75">
      <c r="A227" s="2">
        <v>2000</v>
      </c>
      <c r="B227" s="2" t="s">
        <v>48</v>
      </c>
      <c r="C227" s="15">
        <v>43</v>
      </c>
      <c r="D227" s="2">
        <v>1067178</v>
      </c>
      <c r="E227" s="63">
        <v>20951848</v>
      </c>
      <c r="F227" s="26">
        <v>110032</v>
      </c>
      <c r="G227" s="8">
        <f t="shared" si="91"/>
        <v>5251.660855882498</v>
      </c>
      <c r="H227" s="59">
        <f>(G227*1)</f>
        <v>5251.660855882498</v>
      </c>
      <c r="I227" s="59">
        <v>4715.149808614897</v>
      </c>
      <c r="J227" s="8">
        <f t="shared" si="104"/>
        <v>536.5110472676015</v>
      </c>
      <c r="K227" s="8">
        <f t="shared" si="107"/>
        <v>0.11378451778718879</v>
      </c>
      <c r="L227" s="15">
        <v>780418627647</v>
      </c>
      <c r="M227" s="14">
        <v>103865689486</v>
      </c>
      <c r="N227" s="42">
        <f>M227*1</f>
        <v>103865689486</v>
      </c>
      <c r="O227" s="26">
        <f t="shared" si="105"/>
        <v>20688213782</v>
      </c>
      <c r="P227" s="15">
        <v>-74612350083</v>
      </c>
      <c r="Q227" s="10">
        <f t="shared" si="93"/>
        <v>4957.352186117425</v>
      </c>
      <c r="R227" s="8">
        <f t="shared" si="106"/>
        <v>896.108956886962</v>
      </c>
      <c r="S227" s="14">
        <f>(F227*1000000+M227)*1</f>
        <v>213897689486</v>
      </c>
      <c r="T227" s="10">
        <f t="shared" si="94"/>
        <v>10209.013041999922</v>
      </c>
      <c r="U227" s="2">
        <v>727233</v>
      </c>
      <c r="V227" s="15">
        <f t="shared" si="95"/>
        <v>727233000000</v>
      </c>
      <c r="W227" s="2">
        <v>28310</v>
      </c>
      <c r="X227" s="8">
        <f>W227*1</f>
        <v>28310</v>
      </c>
      <c r="Y227" s="17">
        <v>1</v>
      </c>
      <c r="Z227" s="17">
        <v>1</v>
      </c>
      <c r="AA227" s="6">
        <v>0</v>
      </c>
      <c r="AB227" s="6">
        <v>0</v>
      </c>
      <c r="AC227" s="2" t="s">
        <v>67</v>
      </c>
      <c r="AD227" s="2">
        <v>0</v>
      </c>
      <c r="AE227" s="4">
        <v>3</v>
      </c>
      <c r="AF227" s="12">
        <v>4</v>
      </c>
      <c r="AG227" s="4">
        <v>4.4</v>
      </c>
      <c r="AH227" s="4">
        <v>79.2</v>
      </c>
      <c r="AI227" s="4">
        <v>9</v>
      </c>
      <c r="AJ227" s="2">
        <v>1</v>
      </c>
      <c r="AK227" s="15">
        <v>2</v>
      </c>
    </row>
    <row r="228" spans="1:37" ht="12.75">
      <c r="A228" s="2">
        <v>2001</v>
      </c>
      <c r="B228" s="2" t="s">
        <v>48</v>
      </c>
      <c r="C228" s="15">
        <v>43</v>
      </c>
      <c r="D228" s="2">
        <v>1017352</v>
      </c>
      <c r="E228" s="63">
        <v>21357926</v>
      </c>
      <c r="F228" s="48">
        <v>103573</v>
      </c>
      <c r="G228" s="8">
        <f t="shared" si="91"/>
        <v>4849.394084425613</v>
      </c>
      <c r="H228" s="59">
        <f>(G228*1.02402)</f>
        <v>4965.876530333516</v>
      </c>
      <c r="I228" s="59">
        <v>5251.660855882498</v>
      </c>
      <c r="J228" s="8">
        <f t="shared" si="104"/>
        <v>-285.78432554898245</v>
      </c>
      <c r="K228" s="8">
        <f t="shared" si="107"/>
        <v>-0.05441789433696376</v>
      </c>
      <c r="L228" s="15">
        <v>731025906239</v>
      </c>
      <c r="M228" s="56">
        <v>94995266011</v>
      </c>
      <c r="N228" s="42">
        <f>M228*1.02402</f>
        <v>97277052300.58421</v>
      </c>
      <c r="O228" s="26">
        <f t="shared" si="105"/>
        <v>-8870423475</v>
      </c>
      <c r="P228" s="15">
        <v>86430140390</v>
      </c>
      <c r="Q228" s="10">
        <f t="shared" si="93"/>
        <v>4554.611356017631</v>
      </c>
      <c r="R228" s="8">
        <f t="shared" si="106"/>
        <v>-402.74083009979404</v>
      </c>
      <c r="S228" s="14">
        <f>(F228*1000000+M228)*1.02402</f>
        <v>203337875760.5842</v>
      </c>
      <c r="T228" s="10">
        <f t="shared" si="94"/>
        <v>9520.487886351148</v>
      </c>
      <c r="U228" s="2">
        <v>745325</v>
      </c>
      <c r="V228" s="15">
        <f t="shared" si="95"/>
        <v>745325000000</v>
      </c>
      <c r="W228" s="2">
        <v>29012</v>
      </c>
      <c r="X228" s="8">
        <f>W228*1.02402</f>
        <v>29708.86824</v>
      </c>
      <c r="Y228" s="17">
        <v>1</v>
      </c>
      <c r="Z228" s="17">
        <v>1</v>
      </c>
      <c r="AA228" s="6">
        <v>0</v>
      </c>
      <c r="AB228" s="6">
        <v>0</v>
      </c>
      <c r="AC228" s="2" t="s">
        <v>90</v>
      </c>
      <c r="AD228" s="2">
        <v>0</v>
      </c>
      <c r="AE228" s="4">
        <v>3</v>
      </c>
      <c r="AF228" s="12">
        <v>3</v>
      </c>
      <c r="AG228" s="4">
        <v>5</v>
      </c>
      <c r="AH228" s="58">
        <v>78.4</v>
      </c>
      <c r="AI228" s="4">
        <v>9.3</v>
      </c>
      <c r="AJ228" s="2">
        <v>1</v>
      </c>
      <c r="AK228" s="15">
        <v>3</v>
      </c>
    </row>
    <row r="229" spans="1:37" ht="12.75">
      <c r="A229" s="2">
        <v>2002</v>
      </c>
      <c r="B229" s="2" t="s">
        <v>48</v>
      </c>
      <c r="C229" s="15">
        <v>43</v>
      </c>
      <c r="D229" s="2">
        <v>1014572</v>
      </c>
      <c r="E229" s="63">
        <v>21762430</v>
      </c>
      <c r="F229" s="49">
        <v>104247</v>
      </c>
      <c r="G229" s="8">
        <f t="shared" si="91"/>
        <v>4790.2279295097105</v>
      </c>
      <c r="H229" s="59">
        <f>(G229*1.04193)</f>
        <v>4991.0821865940525</v>
      </c>
      <c r="I229" s="59">
        <v>4965.876530333516</v>
      </c>
      <c r="J229" s="8">
        <f t="shared" si="104"/>
        <v>25.20565626053667</v>
      </c>
      <c r="K229" s="8">
        <f t="shared" si="107"/>
        <v>0.005075771841400137</v>
      </c>
      <c r="L229" s="15">
        <v>693257299708</v>
      </c>
      <c r="M229" s="42">
        <v>95396196650</v>
      </c>
      <c r="N229" s="42">
        <f>M229*1.04193</f>
        <v>99396159175.5345</v>
      </c>
      <c r="O229" s="26">
        <f t="shared" si="105"/>
        <v>400930639</v>
      </c>
      <c r="P229" s="15">
        <v>400930639</v>
      </c>
      <c r="Q229" s="10">
        <f t="shared" si="93"/>
        <v>4567.328151108792</v>
      </c>
      <c r="R229" s="8">
        <f t="shared" si="106"/>
        <v>12.716795091160748</v>
      </c>
      <c r="S229" s="14">
        <f>(F229*1000000+M229)*1.04193</f>
        <v>208014235885.53452</v>
      </c>
      <c r="T229" s="10">
        <f t="shared" si="94"/>
        <v>9558.410337702844</v>
      </c>
      <c r="U229" s="2">
        <v>760588</v>
      </c>
      <c r="V229" s="15">
        <f t="shared" si="95"/>
        <v>760588000000</v>
      </c>
      <c r="W229" s="2">
        <v>28793</v>
      </c>
      <c r="X229" s="8">
        <f>W229*1.04193</f>
        <v>30000.29049</v>
      </c>
      <c r="Y229" s="17">
        <v>1</v>
      </c>
      <c r="Z229" s="17">
        <v>1</v>
      </c>
      <c r="AA229" s="6">
        <v>0</v>
      </c>
      <c r="AB229" s="6">
        <v>0</v>
      </c>
      <c r="AC229" s="2" t="s">
        <v>90</v>
      </c>
      <c r="AD229" s="2">
        <v>0</v>
      </c>
      <c r="AE229" s="4">
        <v>2.9</v>
      </c>
      <c r="AF229" s="12">
        <v>3</v>
      </c>
      <c r="AG229" s="4">
        <v>6.4</v>
      </c>
      <c r="AH229" s="58">
        <v>78.1</v>
      </c>
      <c r="AI229" s="4">
        <v>9.4</v>
      </c>
      <c r="AJ229" s="2">
        <v>1</v>
      </c>
      <c r="AK229" s="15">
        <v>3</v>
      </c>
    </row>
    <row r="230" spans="1:37" ht="12.75">
      <c r="A230" s="2">
        <v>2003</v>
      </c>
      <c r="B230" s="2" t="s">
        <v>48</v>
      </c>
      <c r="C230" s="15">
        <v>43</v>
      </c>
      <c r="D230" s="2">
        <v>1017105</v>
      </c>
      <c r="E230" s="63">
        <v>22134047</v>
      </c>
      <c r="F230" s="48">
        <v>99319</v>
      </c>
      <c r="G230" s="8">
        <f t="shared" si="91"/>
        <v>4487.159533003612</v>
      </c>
      <c r="H230" s="59">
        <f>(G230*1.06409)</f>
        <v>4774.741587473813</v>
      </c>
      <c r="I230" s="59">
        <v>4991.0821865940525</v>
      </c>
      <c r="J230" s="8">
        <f t="shared" si="104"/>
        <v>-216.34059912023986</v>
      </c>
      <c r="K230" s="8">
        <f t="shared" si="107"/>
        <v>-0.04334542911381552</v>
      </c>
      <c r="L230" s="15">
        <v>723743176992</v>
      </c>
      <c r="M230" s="56">
        <v>98846082565</v>
      </c>
      <c r="N230" s="42">
        <f>M230*1.06409</f>
        <v>105181127996.59085</v>
      </c>
      <c r="O230" s="26">
        <f t="shared" si="105"/>
        <v>3449885915</v>
      </c>
      <c r="P230" s="15">
        <v>3449885915</v>
      </c>
      <c r="Q230" s="10">
        <f t="shared" si="93"/>
        <v>4752.00617386377</v>
      </c>
      <c r="R230" s="8">
        <f t="shared" si="106"/>
        <v>184.67802275497797</v>
      </c>
      <c r="S230" s="14">
        <f>(F230*1000000+M230)*1.06409</f>
        <v>210865482706.59085</v>
      </c>
      <c r="T230" s="10">
        <f t="shared" si="94"/>
        <v>9526.747761337581</v>
      </c>
      <c r="U230" s="2">
        <v>770975</v>
      </c>
      <c r="V230" s="15">
        <f t="shared" si="95"/>
        <v>770975000000</v>
      </c>
      <c r="W230" s="2">
        <v>29340</v>
      </c>
      <c r="X230" s="8">
        <f>W230*1.06409</f>
        <v>31220.4006</v>
      </c>
      <c r="Y230" s="17">
        <v>1</v>
      </c>
      <c r="Z230" s="17">
        <v>1</v>
      </c>
      <c r="AA230" s="6">
        <v>0</v>
      </c>
      <c r="AB230" s="6">
        <v>0</v>
      </c>
      <c r="AC230" s="2" t="s">
        <v>90</v>
      </c>
      <c r="AD230" s="2">
        <v>0</v>
      </c>
      <c r="AE230" s="4">
        <v>3.1</v>
      </c>
      <c r="AF230" s="24">
        <v>4.5</v>
      </c>
      <c r="AG230" s="4">
        <v>6.7</v>
      </c>
      <c r="AH230" s="58">
        <v>77.2</v>
      </c>
      <c r="AI230" s="4">
        <v>9.3</v>
      </c>
      <c r="AJ230" s="2">
        <v>1</v>
      </c>
      <c r="AK230" s="15">
        <v>6</v>
      </c>
    </row>
    <row r="231" spans="1:37" ht="12.75">
      <c r="A231" s="2">
        <v>2004</v>
      </c>
      <c r="B231" s="2" t="s">
        <v>48</v>
      </c>
      <c r="C231" s="15">
        <v>43</v>
      </c>
      <c r="D231" s="2">
        <v>1045472</v>
      </c>
      <c r="E231" s="63">
        <v>22517901</v>
      </c>
      <c r="F231" s="49">
        <v>102549</v>
      </c>
      <c r="G231" s="8">
        <f t="shared" si="91"/>
        <v>4554.110083351019</v>
      </c>
      <c r="H231" s="59">
        <f>(G231*1.09429)</f>
        <v>4983.517123110187</v>
      </c>
      <c r="I231" s="59">
        <v>4774.741587473813</v>
      </c>
      <c r="J231" s="8">
        <f t="shared" si="104"/>
        <v>208.77553563637412</v>
      </c>
      <c r="K231" s="8">
        <f t="shared" si="107"/>
        <v>0.04372499156479621</v>
      </c>
      <c r="L231" s="15">
        <v>817935848814</v>
      </c>
      <c r="M231" s="42">
        <v>117244970494</v>
      </c>
      <c r="N231" s="42">
        <f>M231*1.09429</f>
        <v>128299998761.87926</v>
      </c>
      <c r="O231" s="26">
        <f t="shared" si="105"/>
        <v>18398887929</v>
      </c>
      <c r="P231" s="15">
        <v>18398887929</v>
      </c>
      <c r="Q231" s="10">
        <f t="shared" si="93"/>
        <v>5697.689085758005</v>
      </c>
      <c r="R231" s="8">
        <f t="shared" si="106"/>
        <v>945.6829118942351</v>
      </c>
      <c r="S231" s="14">
        <f>(F231*1000000+M231)*1.09429</f>
        <v>240518343971.87924</v>
      </c>
      <c r="T231" s="10">
        <f t="shared" si="94"/>
        <v>10681.206208868192</v>
      </c>
      <c r="U231" s="2">
        <v>808088</v>
      </c>
      <c r="V231" s="15">
        <f t="shared" si="95"/>
        <v>808088000000</v>
      </c>
      <c r="W231" s="2">
        <v>30664</v>
      </c>
      <c r="X231" s="8">
        <f>W231*1.09429</f>
        <v>33555.30856</v>
      </c>
      <c r="Y231" s="15">
        <v>1</v>
      </c>
      <c r="Z231" s="17">
        <v>1</v>
      </c>
      <c r="AA231" s="6">
        <v>2</v>
      </c>
      <c r="AB231" s="6">
        <v>0</v>
      </c>
      <c r="AC231" s="2" t="s">
        <v>90</v>
      </c>
      <c r="AD231" s="2">
        <v>0</v>
      </c>
      <c r="AE231" s="4">
        <v>3.2</v>
      </c>
      <c r="AF231" s="25">
        <v>4.5</v>
      </c>
      <c r="AG231" s="4">
        <v>6</v>
      </c>
      <c r="AH231" s="4">
        <v>78.3</v>
      </c>
      <c r="AI231" s="4">
        <v>9.3</v>
      </c>
      <c r="AJ231" s="2">
        <v>1</v>
      </c>
      <c r="AK231" s="15">
        <v>1</v>
      </c>
    </row>
    <row r="232" spans="1:37" ht="12.75">
      <c r="A232" s="5">
        <v>1995</v>
      </c>
      <c r="B232" s="2" t="s">
        <v>47</v>
      </c>
      <c r="C232" s="15">
        <v>44</v>
      </c>
      <c r="D232" s="2">
        <v>728105</v>
      </c>
      <c r="E232" s="2">
        <v>1976774</v>
      </c>
      <c r="F232" s="26">
        <v>5612</v>
      </c>
      <c r="G232" s="8">
        <f t="shared" si="91"/>
        <v>2838.9689463742443</v>
      </c>
      <c r="H232" s="59">
        <f>(G232*0.92115)</f>
        <v>2615.116244952635</v>
      </c>
      <c r="I232" s="59" t="s">
        <v>99</v>
      </c>
      <c r="L232" s="15">
        <v>583865200000</v>
      </c>
      <c r="M232" s="14">
        <v>3282300000</v>
      </c>
      <c r="N232" s="15">
        <f>M232*0.92115</f>
        <v>3023490645</v>
      </c>
      <c r="O232" s="26"/>
      <c r="Q232" s="10">
        <f t="shared" si="93"/>
        <v>1529.5074930163994</v>
      </c>
      <c r="S232" s="14">
        <f>(F232*1000000+M232)*0.92115</f>
        <v>8192984445</v>
      </c>
      <c r="T232" s="10">
        <f t="shared" si="94"/>
        <v>4144.623737969035</v>
      </c>
      <c r="U232" s="10"/>
      <c r="V232" s="15">
        <f t="shared" si="95"/>
        <v>0</v>
      </c>
      <c r="W232" s="2">
        <v>18478</v>
      </c>
      <c r="X232" s="10">
        <f>W232*0.92115</f>
        <v>17021.0097</v>
      </c>
      <c r="Y232" s="17">
        <v>6</v>
      </c>
      <c r="AA232" s="6">
        <v>0</v>
      </c>
      <c r="AB232" s="6"/>
      <c r="AC232" s="2" t="s">
        <v>88</v>
      </c>
      <c r="AD232" s="2">
        <v>0</v>
      </c>
      <c r="AE232" s="20">
        <v>3.7</v>
      </c>
      <c r="AF232" s="20">
        <v>2.3333333333333335</v>
      </c>
      <c r="AG232" s="4">
        <v>3.5</v>
      </c>
      <c r="AH232" s="4">
        <v>90.2</v>
      </c>
      <c r="AI232" s="4">
        <v>10.8</v>
      </c>
      <c r="AJ232" s="2">
        <v>1</v>
      </c>
      <c r="AK232" s="15">
        <v>18</v>
      </c>
    </row>
    <row r="233" spans="1:37" ht="12.75">
      <c r="A233" s="2">
        <v>1996</v>
      </c>
      <c r="B233" s="2" t="s">
        <v>47</v>
      </c>
      <c r="C233" s="15">
        <v>44</v>
      </c>
      <c r="D233" s="5">
        <v>780107</v>
      </c>
      <c r="E233" s="2">
        <v>2022253</v>
      </c>
      <c r="F233" s="26">
        <v>6451</v>
      </c>
      <c r="G233" s="8">
        <f t="shared" si="91"/>
        <v>3190.006393858731</v>
      </c>
      <c r="H233" s="59">
        <f>(G233*0.93859)</f>
        <v>2994.108101211866</v>
      </c>
      <c r="I233" s="59">
        <v>2615.116244952635</v>
      </c>
      <c r="J233" s="8">
        <f aca="true" t="shared" si="108" ref="J233:J241">H233-H232</f>
        <v>378.9918562592311</v>
      </c>
      <c r="K233" s="8">
        <f>(H233-H232)/H232</f>
        <v>0.1449235218475328</v>
      </c>
      <c r="L233" s="14">
        <v>622827062949</v>
      </c>
      <c r="M233" s="14">
        <v>3296369574</v>
      </c>
      <c r="N233" s="15">
        <f>M233*0.93859</f>
        <v>3093939518.46066</v>
      </c>
      <c r="O233" s="26">
        <f aca="true" t="shared" si="109" ref="O233:O241">M233-M232</f>
        <v>14069574</v>
      </c>
      <c r="P233" s="15">
        <v>14069574</v>
      </c>
      <c r="Q233" s="10">
        <f t="shared" si="93"/>
        <v>1529.9468060923434</v>
      </c>
      <c r="R233" s="8">
        <f aca="true" t="shared" si="110" ref="R233:R241">Q233-Q232</f>
        <v>0.43931307594402824</v>
      </c>
      <c r="S233" s="14">
        <f>(F233*1000000+M233)*0.93859</f>
        <v>9148783608.46066</v>
      </c>
      <c r="T233" s="10">
        <f t="shared" si="94"/>
        <v>4524.054907304209</v>
      </c>
      <c r="U233" s="10"/>
      <c r="V233" s="15">
        <f t="shared" si="95"/>
        <v>0</v>
      </c>
      <c r="W233" s="2">
        <v>19529</v>
      </c>
      <c r="X233" s="10">
        <f>W233*0.93859</f>
        <v>18329.72411</v>
      </c>
      <c r="Y233" s="17">
        <v>5</v>
      </c>
      <c r="Z233" s="17">
        <v>6</v>
      </c>
      <c r="AA233" s="6">
        <v>0</v>
      </c>
      <c r="AB233" s="6">
        <v>0</v>
      </c>
      <c r="AC233" s="2" t="s">
        <v>88</v>
      </c>
      <c r="AD233" s="2">
        <v>0</v>
      </c>
      <c r="AE233" s="20">
        <v>3.8</v>
      </c>
      <c r="AF233" s="20">
        <v>3</v>
      </c>
      <c r="AG233" s="4">
        <v>3.5</v>
      </c>
      <c r="AH233" s="4">
        <v>90.7</v>
      </c>
      <c r="AI233" s="4">
        <v>10.6</v>
      </c>
      <c r="AJ233" s="2">
        <v>1</v>
      </c>
      <c r="AK233" s="15">
        <v>24</v>
      </c>
    </row>
    <row r="234" spans="1:37" ht="12.75">
      <c r="A234" s="2">
        <v>1997</v>
      </c>
      <c r="B234" s="2" t="s">
        <v>47</v>
      </c>
      <c r="C234" s="15">
        <v>44</v>
      </c>
      <c r="D234" s="2">
        <v>809459</v>
      </c>
      <c r="E234" s="2">
        <v>2065397</v>
      </c>
      <c r="F234" s="27">
        <v>7823</v>
      </c>
      <c r="G234" s="8">
        <f t="shared" si="91"/>
        <v>3787.649541468299</v>
      </c>
      <c r="H234" s="59">
        <f>(G234*0.95415)</f>
        <v>3613.985809991978</v>
      </c>
      <c r="I234" s="59">
        <v>2994.108101211866</v>
      </c>
      <c r="J234" s="8">
        <f t="shared" si="108"/>
        <v>619.8777087801118</v>
      </c>
      <c r="K234" s="8">
        <f aca="true" t="shared" si="111" ref="K234:K241">(H234-H233)/H233</f>
        <v>0.20703250778728266</v>
      </c>
      <c r="L234" s="15">
        <v>687597998554</v>
      </c>
      <c r="M234" s="32">
        <v>3238722394</v>
      </c>
      <c r="N234" s="32">
        <f>M234*0.95415</f>
        <v>3090226972.2351003</v>
      </c>
      <c r="O234" s="26">
        <f t="shared" si="109"/>
        <v>-57647180</v>
      </c>
      <c r="P234" s="15">
        <v>-57647180</v>
      </c>
      <c r="Q234" s="10">
        <f t="shared" si="93"/>
        <v>1496.1903073525818</v>
      </c>
      <c r="R234" s="8">
        <f t="shared" si="110"/>
        <v>-33.75649873976158</v>
      </c>
      <c r="S234" s="14">
        <f>(F234*1000000+M234)*0.95415</f>
        <v>10554542422.2351</v>
      </c>
      <c r="T234" s="10">
        <f t="shared" si="94"/>
        <v>5110.176117344559</v>
      </c>
      <c r="U234" s="2">
        <v>60081</v>
      </c>
      <c r="V234" s="15">
        <f t="shared" si="95"/>
        <v>60081000000</v>
      </c>
      <c r="W234" s="2">
        <v>20600</v>
      </c>
      <c r="X234" s="8">
        <f>W234*0.95415</f>
        <v>19655.49</v>
      </c>
      <c r="Y234" s="19">
        <v>8</v>
      </c>
      <c r="Z234" s="17">
        <v>5</v>
      </c>
      <c r="AA234" s="6">
        <v>1</v>
      </c>
      <c r="AB234" s="6">
        <v>0</v>
      </c>
      <c r="AC234" s="2" t="s">
        <v>88</v>
      </c>
      <c r="AD234" s="2">
        <v>0</v>
      </c>
      <c r="AE234" s="12">
        <v>3.8</v>
      </c>
      <c r="AF234" s="20">
        <v>3.6666666666666665</v>
      </c>
      <c r="AG234" s="4">
        <v>3.2</v>
      </c>
      <c r="AH234" s="4">
        <v>89.5</v>
      </c>
      <c r="AI234" s="4">
        <v>10.7</v>
      </c>
      <c r="AJ234" s="2">
        <v>1</v>
      </c>
      <c r="AK234" s="15">
        <v>20</v>
      </c>
    </row>
    <row r="235" spans="1:37" ht="12.75">
      <c r="A235" s="2">
        <v>1998</v>
      </c>
      <c r="B235" s="2" t="s">
        <v>47</v>
      </c>
      <c r="C235" s="15">
        <v>44</v>
      </c>
      <c r="D235" s="2">
        <v>921840</v>
      </c>
      <c r="E235" s="2">
        <v>2100562</v>
      </c>
      <c r="F235" s="52">
        <v>8821</v>
      </c>
      <c r="G235" s="8">
        <f t="shared" si="91"/>
        <v>4199.352363795974</v>
      </c>
      <c r="H235" s="59">
        <f>(G235*0.96475)</f>
        <v>4051.325192972166</v>
      </c>
      <c r="I235" s="59">
        <v>3613.985809991978</v>
      </c>
      <c r="J235" s="8">
        <f t="shared" si="108"/>
        <v>437.339382980188</v>
      </c>
      <c r="K235" s="8">
        <f t="shared" si="111"/>
        <v>0.12101303269399356</v>
      </c>
      <c r="L235" s="15">
        <v>680474247508</v>
      </c>
      <c r="M235" s="40">
        <v>2980696668</v>
      </c>
      <c r="N235" s="40">
        <f>M235*0.96475</f>
        <v>2875627110.453</v>
      </c>
      <c r="O235" s="26">
        <f t="shared" si="109"/>
        <v>-258025726</v>
      </c>
      <c r="P235" s="15">
        <v>-258025726</v>
      </c>
      <c r="Q235" s="10">
        <f t="shared" si="93"/>
        <v>1368.979877981702</v>
      </c>
      <c r="R235" s="8">
        <f t="shared" si="110"/>
        <v>-127.21042937087987</v>
      </c>
      <c r="S235" s="14">
        <f>(F235*1000000+M235)*0.96475</f>
        <v>11385686860.453</v>
      </c>
      <c r="T235" s="10">
        <f t="shared" si="94"/>
        <v>5420.3050709538675</v>
      </c>
      <c r="U235" s="2">
        <v>62974</v>
      </c>
      <c r="V235" s="15">
        <f t="shared" si="95"/>
        <v>62974000000</v>
      </c>
      <c r="W235" s="2">
        <v>21708</v>
      </c>
      <c r="X235" s="8">
        <f>W235*0.96475</f>
        <v>20942.793</v>
      </c>
      <c r="Y235" s="19">
        <v>11</v>
      </c>
      <c r="Z235" s="19">
        <v>8</v>
      </c>
      <c r="AA235" s="6">
        <v>0</v>
      </c>
      <c r="AB235" s="6">
        <v>1</v>
      </c>
      <c r="AC235" s="2" t="s">
        <v>88</v>
      </c>
      <c r="AD235" s="2">
        <v>0</v>
      </c>
      <c r="AE235" s="23">
        <v>4</v>
      </c>
      <c r="AF235" s="23">
        <v>4</v>
      </c>
      <c r="AG235" s="4">
        <v>3.7</v>
      </c>
      <c r="AH235" s="4">
        <v>89.3</v>
      </c>
      <c r="AI235" s="4">
        <v>11.1</v>
      </c>
      <c r="AJ235" s="2">
        <v>1</v>
      </c>
      <c r="AK235" s="15">
        <v>53</v>
      </c>
    </row>
    <row r="236" spans="1:37" ht="12.75">
      <c r="A236" s="2">
        <v>1999</v>
      </c>
      <c r="B236" s="2" t="s">
        <v>47</v>
      </c>
      <c r="C236" s="15">
        <v>44</v>
      </c>
      <c r="D236" s="2">
        <v>977547</v>
      </c>
      <c r="E236" s="9">
        <v>2129836</v>
      </c>
      <c r="F236" s="66">
        <v>9336</v>
      </c>
      <c r="G236" s="8">
        <f t="shared" si="91"/>
        <v>4383.436095549141</v>
      </c>
      <c r="H236" s="59">
        <f>(G236*0.97868)</f>
        <v>4289.981237992033</v>
      </c>
      <c r="I236" s="59">
        <v>4051.325192972166</v>
      </c>
      <c r="J236" s="8">
        <f t="shared" si="108"/>
        <v>238.65604501986718</v>
      </c>
      <c r="K236" s="8">
        <f t="shared" si="111"/>
        <v>0.05890814329934902</v>
      </c>
      <c r="L236" s="15">
        <v>692820620412</v>
      </c>
      <c r="M236" s="18">
        <v>3133519681</v>
      </c>
      <c r="N236" s="41">
        <f>M236*0.97868</f>
        <v>3066713041.40108</v>
      </c>
      <c r="O236" s="26">
        <f t="shared" si="109"/>
        <v>152823013</v>
      </c>
      <c r="P236" s="15">
        <v>152823013</v>
      </c>
      <c r="Q236" s="10">
        <f t="shared" si="93"/>
        <v>1439.8822451123374</v>
      </c>
      <c r="R236" s="8">
        <f t="shared" si="110"/>
        <v>70.90236713063541</v>
      </c>
      <c r="S236" s="14">
        <f>(F236*1000000+M236)*0.97868</f>
        <v>12203669521.40108</v>
      </c>
      <c r="T236" s="10">
        <f t="shared" si="94"/>
        <v>5729.863483104371</v>
      </c>
      <c r="U236" s="2">
        <v>65596</v>
      </c>
      <c r="V236" s="15">
        <f t="shared" si="95"/>
        <v>65596000000</v>
      </c>
      <c r="W236" s="2">
        <v>22393</v>
      </c>
      <c r="X236" s="8">
        <f>W236*0.97868</f>
        <v>21915.58124</v>
      </c>
      <c r="Y236" s="19">
        <v>14</v>
      </c>
      <c r="Z236" s="19">
        <v>11</v>
      </c>
      <c r="AA236" s="6">
        <v>1</v>
      </c>
      <c r="AB236" s="6">
        <v>0</v>
      </c>
      <c r="AC236" s="2" t="s">
        <v>88</v>
      </c>
      <c r="AD236" s="2">
        <v>0</v>
      </c>
      <c r="AE236" s="12">
        <v>4</v>
      </c>
      <c r="AF236" s="12">
        <v>3.75</v>
      </c>
      <c r="AG236" s="4">
        <v>3.6</v>
      </c>
      <c r="AH236" s="4">
        <v>91</v>
      </c>
      <c r="AI236" s="4">
        <v>11.2</v>
      </c>
      <c r="AJ236" s="2">
        <v>1</v>
      </c>
      <c r="AK236" s="15">
        <v>53</v>
      </c>
    </row>
    <row r="237" spans="1:37" ht="12.75">
      <c r="A237" s="2">
        <v>2000</v>
      </c>
      <c r="B237" s="2" t="s">
        <v>47</v>
      </c>
      <c r="C237" s="15">
        <v>44</v>
      </c>
      <c r="D237" s="2">
        <v>1067178</v>
      </c>
      <c r="E237" s="63">
        <v>2243490</v>
      </c>
      <c r="F237" s="26">
        <v>14320</v>
      </c>
      <c r="G237" s="8">
        <f t="shared" si="91"/>
        <v>6382.912337474203</v>
      </c>
      <c r="H237" s="59">
        <f>(G237*1)</f>
        <v>6382.912337474203</v>
      </c>
      <c r="I237" s="59">
        <v>4289.981237992033</v>
      </c>
      <c r="J237" s="8">
        <f t="shared" si="108"/>
        <v>2092.93109948217</v>
      </c>
      <c r="K237" s="8">
        <f t="shared" si="111"/>
        <v>0.4878648607940734</v>
      </c>
      <c r="L237" s="15">
        <v>780418627647</v>
      </c>
      <c r="M237" s="14">
        <v>3220823358</v>
      </c>
      <c r="N237" s="42">
        <f>M237*1</f>
        <v>3220823358</v>
      </c>
      <c r="O237" s="26">
        <f t="shared" si="109"/>
        <v>87303677</v>
      </c>
      <c r="P237" s="15">
        <v>100732169805</v>
      </c>
      <c r="Q237" s="10">
        <f t="shared" si="93"/>
        <v>1435.6308064667103</v>
      </c>
      <c r="R237" s="8">
        <f t="shared" si="110"/>
        <v>-4.251438645627104</v>
      </c>
      <c r="S237" s="14">
        <f>(F237*1000000+M237)*1</f>
        <v>17540823358</v>
      </c>
      <c r="T237" s="10">
        <f t="shared" si="94"/>
        <v>7818.543143940913</v>
      </c>
      <c r="U237" s="2">
        <v>67568</v>
      </c>
      <c r="V237" s="15">
        <f t="shared" si="95"/>
        <v>67568000000</v>
      </c>
      <c r="W237" s="2">
        <v>23874</v>
      </c>
      <c r="X237" s="8">
        <f>W237*1</f>
        <v>23874</v>
      </c>
      <c r="Y237" s="19">
        <v>17</v>
      </c>
      <c r="Z237" s="19">
        <v>14</v>
      </c>
      <c r="AA237" s="6">
        <v>0</v>
      </c>
      <c r="AB237" s="6">
        <v>1</v>
      </c>
      <c r="AC237" s="2" t="s">
        <v>88</v>
      </c>
      <c r="AD237" s="2">
        <v>0</v>
      </c>
      <c r="AE237" s="4">
        <v>4</v>
      </c>
      <c r="AF237" s="12">
        <v>3.75</v>
      </c>
      <c r="AG237" s="4">
        <v>3.4</v>
      </c>
      <c r="AH237" s="4">
        <v>90.7</v>
      </c>
      <c r="AI237" s="4">
        <v>11.2</v>
      </c>
      <c r="AJ237" s="2">
        <v>1</v>
      </c>
      <c r="AK237" s="15">
        <v>53</v>
      </c>
    </row>
    <row r="238" spans="1:37" ht="12.75">
      <c r="A238" s="2">
        <v>2001</v>
      </c>
      <c r="B238" s="2" t="s">
        <v>47</v>
      </c>
      <c r="C238" s="15">
        <v>44</v>
      </c>
      <c r="D238" s="2">
        <v>1017352</v>
      </c>
      <c r="E238" s="63">
        <v>2288374</v>
      </c>
      <c r="F238" s="48">
        <v>13552</v>
      </c>
      <c r="G238" s="8">
        <f t="shared" si="91"/>
        <v>5922.108886047473</v>
      </c>
      <c r="H238" s="59">
        <f>(G238*1.02402)</f>
        <v>6064.357941490332</v>
      </c>
      <c r="I238" s="59">
        <v>6382.912337474203</v>
      </c>
      <c r="J238" s="8">
        <f t="shared" si="108"/>
        <v>-318.55439598387056</v>
      </c>
      <c r="K238" s="8">
        <f t="shared" si="111"/>
        <v>-0.049907374430576384</v>
      </c>
      <c r="L238" s="15">
        <v>731025906239</v>
      </c>
      <c r="M238" s="56">
        <v>3506385857</v>
      </c>
      <c r="N238" s="42">
        <f>M238*1.02402</f>
        <v>3590609245.2851396</v>
      </c>
      <c r="O238" s="26">
        <f t="shared" si="109"/>
        <v>285562499</v>
      </c>
      <c r="P238" s="15">
        <v>-100359303629</v>
      </c>
      <c r="Q238" s="10">
        <f t="shared" si="93"/>
        <v>1569.0657406897385</v>
      </c>
      <c r="R238" s="8">
        <f t="shared" si="110"/>
        <v>133.43493422302822</v>
      </c>
      <c r="S238" s="14">
        <f>(F238*1000000+M238)*1.02402</f>
        <v>17468128285.285137</v>
      </c>
      <c r="T238" s="10">
        <f t="shared" si="94"/>
        <v>7633.423682180071</v>
      </c>
      <c r="U238" s="2">
        <v>68275</v>
      </c>
      <c r="V238" s="15">
        <f t="shared" si="95"/>
        <v>68275000000</v>
      </c>
      <c r="W238" s="2">
        <v>24731</v>
      </c>
      <c r="X238" s="8">
        <f>W238*1.02402</f>
        <v>25325.03862</v>
      </c>
      <c r="Y238" s="17">
        <v>24</v>
      </c>
      <c r="Z238" s="19">
        <v>17</v>
      </c>
      <c r="AA238" s="6">
        <v>2</v>
      </c>
      <c r="AB238" s="6">
        <v>0</v>
      </c>
      <c r="AC238" s="2" t="s">
        <v>88</v>
      </c>
      <c r="AD238" s="2">
        <v>0</v>
      </c>
      <c r="AE238" s="4">
        <v>4</v>
      </c>
      <c r="AF238" s="12">
        <v>3.6666666666666665</v>
      </c>
      <c r="AG238" s="4">
        <v>4.4</v>
      </c>
      <c r="AH238" s="58">
        <v>90</v>
      </c>
      <c r="AI238" s="4">
        <v>10.9</v>
      </c>
      <c r="AJ238" s="2">
        <v>1</v>
      </c>
      <c r="AK238" s="15">
        <v>53</v>
      </c>
    </row>
    <row r="239" spans="1:37" ht="12.75">
      <c r="A239" s="2">
        <v>2002</v>
      </c>
      <c r="B239" s="2" t="s">
        <v>47</v>
      </c>
      <c r="C239" s="15">
        <v>44</v>
      </c>
      <c r="D239" s="2">
        <v>1014572</v>
      </c>
      <c r="E239" s="63">
        <v>2325921</v>
      </c>
      <c r="F239" s="48">
        <v>12228</v>
      </c>
      <c r="G239" s="8">
        <f t="shared" si="91"/>
        <v>5257.272280528874</v>
      </c>
      <c r="H239" s="59">
        <f>(G239*1.04193)</f>
        <v>5477.70970725145</v>
      </c>
      <c r="I239" s="59">
        <v>6064.357941490332</v>
      </c>
      <c r="J239" s="8">
        <f t="shared" si="108"/>
        <v>-586.6482342388827</v>
      </c>
      <c r="K239" s="8">
        <f t="shared" si="111"/>
        <v>-0.09673707256381246</v>
      </c>
      <c r="L239" s="15">
        <v>693257299708</v>
      </c>
      <c r="M239" s="56">
        <v>4542724908</v>
      </c>
      <c r="N239" s="42">
        <f>M239*1.04193</f>
        <v>4733201363.39244</v>
      </c>
      <c r="O239" s="26">
        <f t="shared" si="109"/>
        <v>1036339051</v>
      </c>
      <c r="P239" s="15">
        <v>1036339051</v>
      </c>
      <c r="Q239" s="10">
        <f t="shared" si="93"/>
        <v>2034.9794182143073</v>
      </c>
      <c r="R239" s="8">
        <f t="shared" si="110"/>
        <v>465.9136775245688</v>
      </c>
      <c r="S239" s="14">
        <f>(F239*1000000+M239)*1.04193</f>
        <v>17473921403.39244</v>
      </c>
      <c r="T239" s="10">
        <f t="shared" si="94"/>
        <v>7512.689125465757</v>
      </c>
      <c r="U239" s="2">
        <v>69091</v>
      </c>
      <c r="V239" s="15">
        <f t="shared" si="95"/>
        <v>69091000000</v>
      </c>
      <c r="W239" s="2">
        <v>25010</v>
      </c>
      <c r="X239" s="8">
        <f>W239*1.04193</f>
        <v>26058.6693</v>
      </c>
      <c r="Y239" s="16">
        <v>19</v>
      </c>
      <c r="Z239" s="17">
        <v>24</v>
      </c>
      <c r="AA239" s="6">
        <v>2</v>
      </c>
      <c r="AB239" s="6">
        <v>2</v>
      </c>
      <c r="AC239" s="2" t="s">
        <v>88</v>
      </c>
      <c r="AD239" s="2">
        <v>0</v>
      </c>
      <c r="AE239" s="4">
        <v>3.9</v>
      </c>
      <c r="AF239" s="12">
        <v>3.6666666666666665</v>
      </c>
      <c r="AG239" s="4">
        <v>5.8</v>
      </c>
      <c r="AH239" s="58">
        <v>91</v>
      </c>
      <c r="AI239" s="4">
        <v>10.6</v>
      </c>
      <c r="AJ239" s="2">
        <v>1</v>
      </c>
      <c r="AK239" s="15">
        <v>53</v>
      </c>
    </row>
    <row r="240" spans="1:37" ht="12.75">
      <c r="A240" s="2">
        <v>2003</v>
      </c>
      <c r="B240" s="2" t="s">
        <v>47</v>
      </c>
      <c r="C240" s="15">
        <v>44</v>
      </c>
      <c r="D240" s="2">
        <v>1017105</v>
      </c>
      <c r="E240" s="63">
        <v>2355785</v>
      </c>
      <c r="F240" s="48">
        <v>12791</v>
      </c>
      <c r="G240" s="8">
        <f t="shared" si="91"/>
        <v>5429.612634429713</v>
      </c>
      <c r="H240" s="59">
        <f>(G240*1.06409)</f>
        <v>5777.5965081703125</v>
      </c>
      <c r="I240" s="59">
        <v>5477.70970725145</v>
      </c>
      <c r="J240" s="8">
        <f t="shared" si="108"/>
        <v>299.8868009188627</v>
      </c>
      <c r="K240" s="8">
        <f t="shared" si="111"/>
        <v>0.054746749452945526</v>
      </c>
      <c r="L240" s="15">
        <v>723743176992</v>
      </c>
      <c r="M240" s="56">
        <v>4114540443</v>
      </c>
      <c r="N240" s="42">
        <f>M240*1.06409</f>
        <v>4378241339.99187</v>
      </c>
      <c r="O240" s="26">
        <f t="shared" si="109"/>
        <v>-428184465</v>
      </c>
      <c r="P240" s="15">
        <v>-428184465</v>
      </c>
      <c r="Q240" s="10">
        <f t="shared" si="93"/>
        <v>1858.506332280692</v>
      </c>
      <c r="R240" s="8">
        <f t="shared" si="110"/>
        <v>-176.47308593361527</v>
      </c>
      <c r="S240" s="14">
        <f>(F240*1000000+M240)*1.06409</f>
        <v>17989016529.99187</v>
      </c>
      <c r="T240" s="10">
        <f t="shared" si="94"/>
        <v>7636.102840451004</v>
      </c>
      <c r="U240" s="2">
        <v>70158</v>
      </c>
      <c r="V240" s="15">
        <f t="shared" si="95"/>
        <v>70158000000</v>
      </c>
      <c r="W240" s="2">
        <v>25220</v>
      </c>
      <c r="X240" s="8">
        <f>W240*1.06409</f>
        <v>26836.3498</v>
      </c>
      <c r="Y240" s="17">
        <v>11</v>
      </c>
      <c r="Z240" s="82">
        <v>19</v>
      </c>
      <c r="AA240" s="6">
        <v>1</v>
      </c>
      <c r="AB240" s="6">
        <v>2</v>
      </c>
      <c r="AC240" s="2" t="s">
        <v>88</v>
      </c>
      <c r="AD240" s="2">
        <v>0</v>
      </c>
      <c r="AE240" s="4">
        <v>4.1</v>
      </c>
      <c r="AF240" s="24">
        <v>3.75</v>
      </c>
      <c r="AG240" s="4">
        <v>5.6</v>
      </c>
      <c r="AH240" s="58">
        <v>89.4</v>
      </c>
      <c r="AI240" s="4">
        <v>10.4</v>
      </c>
      <c r="AJ240" s="2">
        <v>1</v>
      </c>
      <c r="AK240" s="15">
        <v>53</v>
      </c>
    </row>
    <row r="241" spans="1:37" ht="12.75">
      <c r="A241" s="2">
        <v>2004</v>
      </c>
      <c r="B241" s="2" t="s">
        <v>47</v>
      </c>
      <c r="C241" s="15">
        <v>44</v>
      </c>
      <c r="D241" s="2">
        <v>1045472</v>
      </c>
      <c r="E241" s="63">
        <v>2421500</v>
      </c>
      <c r="F241" s="48">
        <v>11770</v>
      </c>
      <c r="G241" s="8">
        <f t="shared" si="91"/>
        <v>4860.6235804253565</v>
      </c>
      <c r="H241" s="59">
        <f>(G241*1.09429)</f>
        <v>5318.931777823664</v>
      </c>
      <c r="I241" s="59">
        <v>5777.5965081703125</v>
      </c>
      <c r="J241" s="8">
        <f t="shared" si="108"/>
        <v>-458.66473034664887</v>
      </c>
      <c r="K241" s="8">
        <f t="shared" si="111"/>
        <v>-0.07938677089998136</v>
      </c>
      <c r="L241" s="15">
        <v>817935848814</v>
      </c>
      <c r="M241" s="55">
        <v>4718349700</v>
      </c>
      <c r="N241" s="42">
        <f>M241*1.09429</f>
        <v>5163242893.213</v>
      </c>
      <c r="O241" s="26">
        <f t="shared" si="109"/>
        <v>603809257</v>
      </c>
      <c r="P241" s="15">
        <v>603809257</v>
      </c>
      <c r="Q241" s="10">
        <f t="shared" si="93"/>
        <v>2132.2498010377867</v>
      </c>
      <c r="R241" s="8">
        <f t="shared" si="110"/>
        <v>273.74346875709466</v>
      </c>
      <c r="S241" s="14">
        <f>(F241*1000000+M241)*1.09429</f>
        <v>18043036193.213</v>
      </c>
      <c r="T241" s="10">
        <f t="shared" si="94"/>
        <v>7451.18157886145</v>
      </c>
      <c r="U241" s="2">
        <v>73136</v>
      </c>
      <c r="V241" s="15">
        <f t="shared" si="95"/>
        <v>73136000000</v>
      </c>
      <c r="W241" s="2">
        <v>26214</v>
      </c>
      <c r="X241" s="8">
        <f>W241*1.09429</f>
        <v>28685.71806</v>
      </c>
      <c r="Y241" s="17">
        <v>17</v>
      </c>
      <c r="Z241" s="17">
        <v>11</v>
      </c>
      <c r="AA241" s="2">
        <v>2</v>
      </c>
      <c r="AB241" s="6">
        <v>1</v>
      </c>
      <c r="AC241" s="2" t="s">
        <v>89</v>
      </c>
      <c r="AD241" s="2">
        <v>0</v>
      </c>
      <c r="AE241" s="4">
        <v>4.2</v>
      </c>
      <c r="AF241" s="25">
        <v>3</v>
      </c>
      <c r="AG241" s="4">
        <v>5</v>
      </c>
      <c r="AH241" s="4">
        <v>91</v>
      </c>
      <c r="AI241" s="4">
        <v>10.4</v>
      </c>
      <c r="AJ241" s="2">
        <v>1</v>
      </c>
      <c r="AK241" s="15">
        <v>53</v>
      </c>
    </row>
    <row r="242" spans="1:37" ht="12.75">
      <c r="A242" s="5">
        <v>1995</v>
      </c>
      <c r="B242" s="2" t="s">
        <v>46</v>
      </c>
      <c r="C242" s="15">
        <v>48</v>
      </c>
      <c r="D242" s="2">
        <v>728105</v>
      </c>
      <c r="E242" s="2">
        <v>1820560</v>
      </c>
      <c r="F242" s="26">
        <v>7809</v>
      </c>
      <c r="G242" s="8">
        <f t="shared" si="91"/>
        <v>4289.339543876609</v>
      </c>
      <c r="H242" s="59">
        <f>(G242*0.92115)</f>
        <v>3951.1251208419385</v>
      </c>
      <c r="L242" s="15">
        <v>583865200000</v>
      </c>
      <c r="M242" s="14">
        <v>2039700000</v>
      </c>
      <c r="N242" s="15">
        <f>M242*0.92115</f>
        <v>1878869655</v>
      </c>
      <c r="O242" s="26"/>
      <c r="Q242" s="10">
        <f t="shared" si="93"/>
        <v>1032.0284170804587</v>
      </c>
      <c r="S242" s="14">
        <f>(F242*1000000+M242)*0.92115</f>
        <v>9072130005</v>
      </c>
      <c r="T242" s="10">
        <f t="shared" si="94"/>
        <v>4983.153537922397</v>
      </c>
      <c r="U242" s="10"/>
      <c r="V242" s="15">
        <f t="shared" si="95"/>
        <v>0</v>
      </c>
      <c r="W242" s="2">
        <v>17727</v>
      </c>
      <c r="X242" s="10">
        <f>W242*0.92115</f>
        <v>16329.226050000001</v>
      </c>
      <c r="Y242" s="15">
        <v>1</v>
      </c>
      <c r="Z242" s="17"/>
      <c r="AA242" s="6">
        <v>2</v>
      </c>
      <c r="AC242" s="2" t="s">
        <v>91</v>
      </c>
      <c r="AD242" s="2">
        <v>1</v>
      </c>
      <c r="AE242" s="20">
        <v>4</v>
      </c>
      <c r="AF242" s="20">
        <v>2.3333333333333335</v>
      </c>
      <c r="AG242" s="4">
        <v>7.9</v>
      </c>
      <c r="AH242" s="4">
        <v>72.7</v>
      </c>
      <c r="AI242" s="4">
        <v>10.1</v>
      </c>
      <c r="AJ242" s="2">
        <v>0</v>
      </c>
      <c r="AK242" s="15">
        <v>53</v>
      </c>
    </row>
    <row r="243" spans="1:37" ht="12.75">
      <c r="A243" s="2">
        <v>1996</v>
      </c>
      <c r="B243" s="2" t="s">
        <v>46</v>
      </c>
      <c r="C243" s="15">
        <v>48</v>
      </c>
      <c r="D243" s="5">
        <v>780107</v>
      </c>
      <c r="E243" s="2">
        <v>1818983</v>
      </c>
      <c r="F243" s="26">
        <v>7507</v>
      </c>
      <c r="G243" s="8">
        <f t="shared" si="91"/>
        <v>4127.031423603189</v>
      </c>
      <c r="H243" s="59">
        <f>(G243*0.93859)</f>
        <v>3873.5904238797175</v>
      </c>
      <c r="I243" s="59">
        <v>3951.1251208419385</v>
      </c>
      <c r="J243" s="8">
        <f aca="true" t="shared" si="112" ref="J243:J251">H243-H242</f>
        <v>-77.534696962221</v>
      </c>
      <c r="K243" s="8">
        <f>(H243-H242)/H242</f>
        <v>-0.01962344764867868</v>
      </c>
      <c r="L243" s="14">
        <v>622827062949</v>
      </c>
      <c r="M243" s="14">
        <v>2168986570</v>
      </c>
      <c r="N243" s="15">
        <f>M243*0.93859</f>
        <v>2035789104.7363</v>
      </c>
      <c r="O243" s="26">
        <f aca="true" t="shared" si="113" ref="O243:O251">M243-M242</f>
        <v>129286570</v>
      </c>
      <c r="P243" s="15">
        <v>129286570</v>
      </c>
      <c r="Q243" s="10">
        <f t="shared" si="93"/>
        <v>1119.1908361630099</v>
      </c>
      <c r="R243" s="8">
        <f aca="true" t="shared" si="114" ref="R243:R251">Q243-Q242</f>
        <v>87.1624190825512</v>
      </c>
      <c r="S243" s="14">
        <f>(F243*1000000+M243)*0.93859</f>
        <v>9081784234.7363</v>
      </c>
      <c r="T243" s="10">
        <f t="shared" si="94"/>
        <v>4992.781260042728</v>
      </c>
      <c r="U243" s="10"/>
      <c r="V243" s="15">
        <f t="shared" si="95"/>
        <v>0</v>
      </c>
      <c r="W243" s="2">
        <v>18445</v>
      </c>
      <c r="X243" s="10">
        <f>W243*0.93859</f>
        <v>17312.292550000002</v>
      </c>
      <c r="Y243" s="15">
        <v>1</v>
      </c>
      <c r="Z243" s="15">
        <v>1</v>
      </c>
      <c r="AA243" s="6">
        <v>1</v>
      </c>
      <c r="AB243" s="6">
        <v>2</v>
      </c>
      <c r="AC243" s="2" t="s">
        <v>91</v>
      </c>
      <c r="AD243" s="2">
        <v>1</v>
      </c>
      <c r="AE243" s="20">
        <v>4.3</v>
      </c>
      <c r="AF243" s="20">
        <v>2.3333333333333335</v>
      </c>
      <c r="AG243" s="4">
        <v>7.4</v>
      </c>
      <c r="AH243" s="4">
        <v>74.7</v>
      </c>
      <c r="AI243" s="4">
        <v>10.1</v>
      </c>
      <c r="AJ243" s="2">
        <v>0</v>
      </c>
      <c r="AK243" s="15">
        <v>53</v>
      </c>
    </row>
    <row r="244" spans="1:37" ht="12.75">
      <c r="A244" s="2">
        <v>1997</v>
      </c>
      <c r="B244" s="2" t="s">
        <v>46</v>
      </c>
      <c r="C244" s="15">
        <v>48</v>
      </c>
      <c r="D244" s="2">
        <v>809459</v>
      </c>
      <c r="E244" s="2">
        <v>1815588</v>
      </c>
      <c r="F244" s="27">
        <v>7065</v>
      </c>
      <c r="G244" s="8">
        <f t="shared" si="91"/>
        <v>3891.30133047806</v>
      </c>
      <c r="H244" s="59">
        <f>(G244*0.95415)</f>
        <v>3712.8851644756414</v>
      </c>
      <c r="I244" s="59">
        <v>3873.5904238797175</v>
      </c>
      <c r="J244" s="8">
        <f t="shared" si="112"/>
        <v>-160.70525940407606</v>
      </c>
      <c r="K244" s="8">
        <f aca="true" t="shared" si="115" ref="K244:K251">(H244-H243)/H243</f>
        <v>-0.04148741653566889</v>
      </c>
      <c r="L244" s="15">
        <v>687597998554</v>
      </c>
      <c r="M244" s="32">
        <v>2275814970</v>
      </c>
      <c r="N244" s="32">
        <f>M244*0.95415</f>
        <v>2171468853.6255</v>
      </c>
      <c r="O244" s="26">
        <f t="shared" si="113"/>
        <v>106828400</v>
      </c>
      <c r="P244" s="15">
        <v>106828400</v>
      </c>
      <c r="Q244" s="10">
        <f t="shared" si="93"/>
        <v>1196.0141032136698</v>
      </c>
      <c r="R244" s="8">
        <f t="shared" si="114"/>
        <v>76.82326705065998</v>
      </c>
      <c r="S244" s="14">
        <f>(F244*1000000+M244)*0.95415</f>
        <v>8912538603.6255</v>
      </c>
      <c r="T244" s="10">
        <f t="shared" si="94"/>
        <v>4908.899267689311</v>
      </c>
      <c r="U244" s="2">
        <v>40605</v>
      </c>
      <c r="V244" s="15">
        <f t="shared" si="95"/>
        <v>40605000000</v>
      </c>
      <c r="W244" s="2">
        <v>19243</v>
      </c>
      <c r="X244" s="8">
        <f>W244*0.95415</f>
        <v>18360.708450000002</v>
      </c>
      <c r="Y244" s="17">
        <v>2</v>
      </c>
      <c r="Z244" s="15">
        <v>1</v>
      </c>
      <c r="AA244" s="6">
        <v>1</v>
      </c>
      <c r="AB244" s="6">
        <v>1</v>
      </c>
      <c r="AC244" s="2" t="s">
        <v>92</v>
      </c>
      <c r="AD244" s="2">
        <v>0</v>
      </c>
      <c r="AE244" s="12">
        <v>3.9166666666666665</v>
      </c>
      <c r="AF244" s="20">
        <v>3</v>
      </c>
      <c r="AG244" s="4">
        <v>6.8</v>
      </c>
      <c r="AH244" s="4">
        <v>77.3</v>
      </c>
      <c r="AI244" s="4">
        <v>10</v>
      </c>
      <c r="AJ244" s="2">
        <v>0</v>
      </c>
      <c r="AK244" s="15">
        <v>53</v>
      </c>
    </row>
    <row r="245" spans="1:37" ht="12.75">
      <c r="A245" s="2">
        <v>1998</v>
      </c>
      <c r="B245" s="2" t="s">
        <v>46</v>
      </c>
      <c r="C245" s="15">
        <v>48</v>
      </c>
      <c r="D245" s="2">
        <v>921840</v>
      </c>
      <c r="E245" s="2">
        <v>1811688</v>
      </c>
      <c r="F245" s="52">
        <v>7474</v>
      </c>
      <c r="G245" s="8">
        <f t="shared" si="91"/>
        <v>4125.434401508427</v>
      </c>
      <c r="H245" s="59">
        <f>(G245*0.96475)</f>
        <v>3980.012838855255</v>
      </c>
      <c r="I245" s="59">
        <v>3712.8851644756414</v>
      </c>
      <c r="J245" s="8">
        <f t="shared" si="112"/>
        <v>267.1276743796134</v>
      </c>
      <c r="K245" s="8">
        <f t="shared" si="115"/>
        <v>0.07194611805812177</v>
      </c>
      <c r="L245" s="15">
        <v>680474247508</v>
      </c>
      <c r="M245" s="40">
        <v>2105902597</v>
      </c>
      <c r="N245" s="40">
        <f>M245*0.96475</f>
        <v>2031669530.45575</v>
      </c>
      <c r="O245" s="26">
        <f t="shared" si="113"/>
        <v>-169912373</v>
      </c>
      <c r="P245" s="15">
        <v>-169912373</v>
      </c>
      <c r="Q245" s="10">
        <f t="shared" si="93"/>
        <v>1121.4235179875068</v>
      </c>
      <c r="R245" s="8">
        <f t="shared" si="114"/>
        <v>-74.59058522616306</v>
      </c>
      <c r="S245" s="14">
        <f>(F245*1000000+M245)*0.96475</f>
        <v>9242211030.45575</v>
      </c>
      <c r="T245" s="10">
        <f t="shared" si="94"/>
        <v>5101.436356842762</v>
      </c>
      <c r="U245" s="2">
        <v>40832</v>
      </c>
      <c r="V245" s="15">
        <f t="shared" si="95"/>
        <v>40832000000</v>
      </c>
      <c r="W245" s="2">
        <v>20226</v>
      </c>
      <c r="X245" s="8">
        <f>W245*0.96475</f>
        <v>19513.0335</v>
      </c>
      <c r="Y245" s="17">
        <v>2</v>
      </c>
      <c r="Z245" s="17">
        <v>2</v>
      </c>
      <c r="AA245" s="6">
        <v>4</v>
      </c>
      <c r="AB245" s="6">
        <v>1</v>
      </c>
      <c r="AC245" s="2" t="s">
        <v>92</v>
      </c>
      <c r="AD245" s="2">
        <v>0</v>
      </c>
      <c r="AE245" s="23">
        <v>3.75</v>
      </c>
      <c r="AF245" s="23">
        <v>4.25</v>
      </c>
      <c r="AG245" s="4">
        <v>6.5</v>
      </c>
      <c r="AH245" s="4">
        <v>76.4</v>
      </c>
      <c r="AI245" s="4">
        <v>10.3</v>
      </c>
      <c r="AJ245" s="2">
        <v>0</v>
      </c>
      <c r="AK245" s="15">
        <v>53</v>
      </c>
    </row>
    <row r="246" spans="1:37" ht="12.75">
      <c r="A246" s="2">
        <v>1999</v>
      </c>
      <c r="B246" s="2" t="s">
        <v>46</v>
      </c>
      <c r="C246" s="15">
        <v>48</v>
      </c>
      <c r="D246" s="2">
        <v>977547</v>
      </c>
      <c r="E246" s="2">
        <v>1806928</v>
      </c>
      <c r="F246" s="27">
        <v>7288</v>
      </c>
      <c r="G246" s="8">
        <f t="shared" si="91"/>
        <v>4033.3649154808604</v>
      </c>
      <c r="H246" s="59">
        <f>(G246*0.97868)</f>
        <v>3947.3735754828085</v>
      </c>
      <c r="I246" s="59">
        <v>3980.012838855255</v>
      </c>
      <c r="J246" s="8">
        <f t="shared" si="112"/>
        <v>-32.639263372446294</v>
      </c>
      <c r="K246" s="8">
        <f t="shared" si="115"/>
        <v>-0.008200793488353196</v>
      </c>
      <c r="L246" s="15">
        <v>692820620412</v>
      </c>
      <c r="M246" s="32">
        <v>1892689282</v>
      </c>
      <c r="N246" s="41">
        <f>M246*0.97868</f>
        <v>1852337146.50776</v>
      </c>
      <c r="O246" s="26">
        <f t="shared" si="113"/>
        <v>-213213315</v>
      </c>
      <c r="P246" s="15">
        <v>-213213315</v>
      </c>
      <c r="Q246" s="10">
        <f t="shared" si="93"/>
        <v>1025.1305788098696</v>
      </c>
      <c r="R246" s="8">
        <f t="shared" si="114"/>
        <v>-96.29293917763721</v>
      </c>
      <c r="S246" s="14">
        <f>(F246*1000000+M246)*0.97868</f>
        <v>8984956986.50776</v>
      </c>
      <c r="T246" s="10">
        <f t="shared" si="94"/>
        <v>4972.504154292678</v>
      </c>
      <c r="U246" s="2">
        <v>42032</v>
      </c>
      <c r="V246" s="15">
        <f t="shared" si="95"/>
        <v>42032000000</v>
      </c>
      <c r="W246" s="2">
        <v>20729</v>
      </c>
      <c r="X246" s="8">
        <f>W246*0.97868</f>
        <v>20287.05772</v>
      </c>
      <c r="Y246" s="17">
        <v>3</v>
      </c>
      <c r="Z246" s="17">
        <v>2</v>
      </c>
      <c r="AA246" s="6">
        <v>2</v>
      </c>
      <c r="AB246" s="6">
        <v>4</v>
      </c>
      <c r="AC246" s="2" t="s">
        <v>92</v>
      </c>
      <c r="AD246" s="2">
        <v>0</v>
      </c>
      <c r="AE246" s="12">
        <v>3.5</v>
      </c>
      <c r="AF246" s="12">
        <v>4</v>
      </c>
      <c r="AG246" s="4">
        <v>6.3</v>
      </c>
      <c r="AH246" s="4">
        <v>75.1</v>
      </c>
      <c r="AI246" s="4">
        <v>10.6</v>
      </c>
      <c r="AJ246" s="2">
        <v>0</v>
      </c>
      <c r="AK246" s="15">
        <v>53</v>
      </c>
    </row>
    <row r="247" spans="1:37" ht="12.75">
      <c r="A247" s="2">
        <v>2000</v>
      </c>
      <c r="B247" s="2" t="s">
        <v>46</v>
      </c>
      <c r="C247" s="15">
        <v>48</v>
      </c>
      <c r="D247" s="2">
        <v>1067178</v>
      </c>
      <c r="E247" s="63">
        <v>1807528</v>
      </c>
      <c r="F247" s="26">
        <v>7061</v>
      </c>
      <c r="G247" s="8">
        <f t="shared" si="91"/>
        <v>3906.4401768603307</v>
      </c>
      <c r="H247" s="59">
        <f>(G247*1)</f>
        <v>3906.4401768603307</v>
      </c>
      <c r="I247" s="59">
        <v>3947.3735754828085</v>
      </c>
      <c r="J247" s="8">
        <f t="shared" si="112"/>
        <v>-40.93339862247785</v>
      </c>
      <c r="K247" s="8">
        <f t="shared" si="115"/>
        <v>-0.010369780776948945</v>
      </c>
      <c r="L247" s="15">
        <v>780418627647</v>
      </c>
      <c r="M247" s="14">
        <v>2219278067</v>
      </c>
      <c r="N247" s="42">
        <f>M247*1</f>
        <v>2219278067</v>
      </c>
      <c r="O247" s="26">
        <f t="shared" si="113"/>
        <v>326588785</v>
      </c>
      <c r="P247" s="15">
        <v>1328134076</v>
      </c>
      <c r="Q247" s="10">
        <f t="shared" si="93"/>
        <v>1227.7973381325214</v>
      </c>
      <c r="R247" s="8">
        <f t="shared" si="114"/>
        <v>202.66675932265184</v>
      </c>
      <c r="S247" s="14">
        <f>(F247*1000000+M247)*1</f>
        <v>9280278067</v>
      </c>
      <c r="T247" s="10">
        <f t="shared" si="94"/>
        <v>5134.237514992852</v>
      </c>
      <c r="U247" s="2">
        <v>41476</v>
      </c>
      <c r="V247" s="15">
        <f t="shared" si="95"/>
        <v>41476000000</v>
      </c>
      <c r="W247" s="2">
        <v>21898</v>
      </c>
      <c r="X247" s="8">
        <f>W247*1</f>
        <v>21898</v>
      </c>
      <c r="Y247" s="17">
        <v>3</v>
      </c>
      <c r="Z247" s="17">
        <v>3</v>
      </c>
      <c r="AA247" s="6">
        <v>0</v>
      </c>
      <c r="AB247" s="6">
        <v>2</v>
      </c>
      <c r="AC247" s="2" t="s">
        <v>92</v>
      </c>
      <c r="AD247" s="2">
        <v>0</v>
      </c>
      <c r="AE247" s="4">
        <v>4.3</v>
      </c>
      <c r="AF247" s="12">
        <v>4</v>
      </c>
      <c r="AG247" s="4">
        <v>5.5</v>
      </c>
      <c r="AH247" s="4">
        <v>77.1</v>
      </c>
      <c r="AI247" s="4">
        <v>10.6</v>
      </c>
      <c r="AJ247" s="2">
        <v>0</v>
      </c>
      <c r="AK247" s="15">
        <v>53</v>
      </c>
    </row>
    <row r="248" spans="1:37" ht="12.75">
      <c r="A248" s="2">
        <v>2001</v>
      </c>
      <c r="B248" s="2" t="s">
        <v>46</v>
      </c>
      <c r="C248" s="15">
        <v>48</v>
      </c>
      <c r="D248" s="2">
        <v>1017352</v>
      </c>
      <c r="E248" s="63">
        <v>1801411</v>
      </c>
      <c r="F248" s="46">
        <v>7115</v>
      </c>
      <c r="G248" s="8">
        <f t="shared" si="91"/>
        <v>3949.6816662049914</v>
      </c>
      <c r="H248" s="59">
        <f>(G248*1.02402)</f>
        <v>4044.553019827235</v>
      </c>
      <c r="I248" s="59">
        <v>3906.4401768603307</v>
      </c>
      <c r="J248" s="8">
        <f t="shared" si="112"/>
        <v>138.11284296690428</v>
      </c>
      <c r="K248" s="8">
        <f t="shared" si="115"/>
        <v>0.03535516652347862</v>
      </c>
      <c r="L248" s="15">
        <v>731025906239</v>
      </c>
      <c r="M248" s="39">
        <v>2241004580</v>
      </c>
      <c r="N248" s="42">
        <f>M248*1.02402</f>
        <v>2294833510.0116</v>
      </c>
      <c r="O248" s="26">
        <f t="shared" si="113"/>
        <v>21726513</v>
      </c>
      <c r="P248" s="15">
        <v>-979818778</v>
      </c>
      <c r="Q248" s="10">
        <f t="shared" si="93"/>
        <v>1273.9089025278518</v>
      </c>
      <c r="R248" s="8">
        <f t="shared" si="114"/>
        <v>46.11156439533033</v>
      </c>
      <c r="S248" s="14">
        <f>(F248*1000000+M248)*1.02402</f>
        <v>9580735810.011599</v>
      </c>
      <c r="T248" s="10">
        <f t="shared" si="94"/>
        <v>5318.461922355087</v>
      </c>
      <c r="U248" s="2">
        <v>41922</v>
      </c>
      <c r="V248" s="15">
        <f t="shared" si="95"/>
        <v>41922000000</v>
      </c>
      <c r="W248" s="2">
        <v>23261</v>
      </c>
      <c r="X248" s="8">
        <f>W248*1.02402</f>
        <v>23819.729219999997</v>
      </c>
      <c r="Y248" s="17">
        <v>3</v>
      </c>
      <c r="Z248" s="17">
        <v>3</v>
      </c>
      <c r="AA248" s="6">
        <v>0</v>
      </c>
      <c r="AB248" s="6">
        <v>0</v>
      </c>
      <c r="AC248" s="2" t="s">
        <v>93</v>
      </c>
      <c r="AD248" s="2">
        <v>1</v>
      </c>
      <c r="AE248" s="4">
        <v>4.3</v>
      </c>
      <c r="AF248" s="12">
        <v>4</v>
      </c>
      <c r="AG248" s="4">
        <v>5.2</v>
      </c>
      <c r="AH248" s="58">
        <v>79.5</v>
      </c>
      <c r="AI248" s="4">
        <v>10.5</v>
      </c>
      <c r="AJ248" s="2">
        <v>0</v>
      </c>
      <c r="AK248" s="15">
        <v>53</v>
      </c>
    </row>
    <row r="249" spans="1:37" ht="12.75">
      <c r="A249" s="2">
        <v>2002</v>
      </c>
      <c r="B249" s="2" t="s">
        <v>46</v>
      </c>
      <c r="C249" s="15">
        <v>48</v>
      </c>
      <c r="D249" s="2">
        <v>1014572</v>
      </c>
      <c r="E249" s="63">
        <v>1804146</v>
      </c>
      <c r="F249" s="47">
        <v>7604</v>
      </c>
      <c r="G249" s="8">
        <f t="shared" si="91"/>
        <v>4214.7365013696235</v>
      </c>
      <c r="H249" s="59">
        <f>(G249*1.04193)</f>
        <v>4391.460402872052</v>
      </c>
      <c r="I249" s="59">
        <v>4044.553019827235</v>
      </c>
      <c r="J249" s="8">
        <f t="shared" si="112"/>
        <v>346.9073830448174</v>
      </c>
      <c r="K249" s="8">
        <f t="shared" si="115"/>
        <v>0.08577150091597407</v>
      </c>
      <c r="L249" s="15">
        <v>693257299708</v>
      </c>
      <c r="M249" s="55">
        <v>2237153729</v>
      </c>
      <c r="N249" s="42">
        <f>M249*1.04193</f>
        <v>2330957584.85697</v>
      </c>
      <c r="O249" s="26">
        <f t="shared" si="113"/>
        <v>-3850851</v>
      </c>
      <c r="P249" s="15">
        <v>-3850851</v>
      </c>
      <c r="Q249" s="10">
        <f t="shared" si="93"/>
        <v>1292.0005281484812</v>
      </c>
      <c r="R249" s="8">
        <f t="shared" si="114"/>
        <v>18.09162562062943</v>
      </c>
      <c r="S249" s="14">
        <f>(F249*1000000+M249)*1.04193</f>
        <v>10253793304.85697</v>
      </c>
      <c r="T249" s="10">
        <f t="shared" si="94"/>
        <v>5683.460931020533</v>
      </c>
      <c r="U249" s="2">
        <v>42453</v>
      </c>
      <c r="V249" s="15">
        <f t="shared" si="95"/>
        <v>42453000000</v>
      </c>
      <c r="W249" s="2">
        <v>24007</v>
      </c>
      <c r="X249" s="8">
        <f>W249*1.04193</f>
        <v>25013.61351</v>
      </c>
      <c r="Y249" s="17">
        <v>3</v>
      </c>
      <c r="Z249" s="17">
        <v>3</v>
      </c>
      <c r="AA249" s="6">
        <v>3</v>
      </c>
      <c r="AB249" s="6">
        <v>0</v>
      </c>
      <c r="AC249" s="2" t="s">
        <v>93</v>
      </c>
      <c r="AD249" s="2">
        <v>1</v>
      </c>
      <c r="AE249" s="4">
        <v>4.2</v>
      </c>
      <c r="AF249" s="12">
        <v>3.75</v>
      </c>
      <c r="AG249" s="4">
        <v>5.9</v>
      </c>
      <c r="AH249" s="58">
        <v>78.5</v>
      </c>
      <c r="AI249" s="4">
        <v>10.3</v>
      </c>
      <c r="AJ249" s="2">
        <v>0</v>
      </c>
      <c r="AK249" s="15">
        <v>53</v>
      </c>
    </row>
    <row r="250" spans="1:37" ht="12.75">
      <c r="A250" s="2">
        <v>2003</v>
      </c>
      <c r="B250" s="2" t="s">
        <v>46</v>
      </c>
      <c r="C250" s="15">
        <v>48</v>
      </c>
      <c r="D250" s="2">
        <v>1017105</v>
      </c>
      <c r="E250" s="63">
        <v>1808660</v>
      </c>
      <c r="F250" s="53">
        <v>7923</v>
      </c>
      <c r="G250" s="8">
        <f t="shared" si="91"/>
        <v>4380.591155883361</v>
      </c>
      <c r="H250" s="59">
        <f>(G250*1.06409)</f>
        <v>4661.343243063926</v>
      </c>
      <c r="I250" s="59">
        <v>4391.460402872052</v>
      </c>
      <c r="J250" s="8">
        <f t="shared" si="112"/>
        <v>269.8828401918736</v>
      </c>
      <c r="K250" s="8">
        <f t="shared" si="115"/>
        <v>0.061456284568880075</v>
      </c>
      <c r="L250" s="15">
        <v>723743176992</v>
      </c>
      <c r="M250" s="55">
        <v>2379808458</v>
      </c>
      <c r="N250" s="42">
        <f>M250*1.06409</f>
        <v>2532330382.07322</v>
      </c>
      <c r="O250" s="26">
        <f t="shared" si="113"/>
        <v>142654729</v>
      </c>
      <c r="P250" s="15">
        <v>142654729</v>
      </c>
      <c r="Q250" s="10">
        <f t="shared" si="93"/>
        <v>1400.114107722413</v>
      </c>
      <c r="R250" s="8">
        <f t="shared" si="114"/>
        <v>108.11357957393193</v>
      </c>
      <c r="S250" s="14">
        <f>(F250*1000000+M250)*1.06409</f>
        <v>10963115452.07322</v>
      </c>
      <c r="T250" s="10">
        <f t="shared" si="94"/>
        <v>6061.457350786339</v>
      </c>
      <c r="U250" s="2">
        <v>42636</v>
      </c>
      <c r="V250" s="15">
        <f t="shared" si="95"/>
        <v>42636000000</v>
      </c>
      <c r="W250" s="2">
        <v>24240</v>
      </c>
      <c r="X250" s="8">
        <f>W250*1.06409</f>
        <v>25793.5416</v>
      </c>
      <c r="Y250" s="17">
        <v>2</v>
      </c>
      <c r="Z250" s="17">
        <v>3</v>
      </c>
      <c r="AA250" s="6">
        <v>1</v>
      </c>
      <c r="AB250" s="6">
        <v>3</v>
      </c>
      <c r="AC250" s="2" t="s">
        <v>93</v>
      </c>
      <c r="AD250" s="2">
        <v>1</v>
      </c>
      <c r="AE250" s="4">
        <v>4</v>
      </c>
      <c r="AF250" s="24">
        <v>3</v>
      </c>
      <c r="AG250" s="4">
        <v>6</v>
      </c>
      <c r="AH250" s="58">
        <v>78.7</v>
      </c>
      <c r="AI250" s="4">
        <v>10.2</v>
      </c>
      <c r="AJ250" s="2">
        <v>0</v>
      </c>
      <c r="AK250" s="15">
        <v>53</v>
      </c>
    </row>
    <row r="251" spans="1:37" ht="12.75">
      <c r="A251" s="2">
        <v>2004</v>
      </c>
      <c r="B251" s="2" t="s">
        <v>46</v>
      </c>
      <c r="C251" s="15">
        <v>48</v>
      </c>
      <c r="D251" s="2">
        <v>1045472</v>
      </c>
      <c r="E251" s="63">
        <v>1810906</v>
      </c>
      <c r="F251" s="47">
        <v>6010</v>
      </c>
      <c r="G251" s="8">
        <f t="shared" si="91"/>
        <v>3318.7807649872493</v>
      </c>
      <c r="H251" s="59">
        <f>(G251*1.09429)</f>
        <v>3631.708603317897</v>
      </c>
      <c r="I251" s="59">
        <v>4661.343243063926</v>
      </c>
      <c r="J251" s="8">
        <f t="shared" si="112"/>
        <v>-1029.6346397460288</v>
      </c>
      <c r="K251" s="8">
        <f t="shared" si="115"/>
        <v>-0.2208879685653109</v>
      </c>
      <c r="L251" s="15">
        <v>817935848814</v>
      </c>
      <c r="M251" s="14">
        <v>3261683269</v>
      </c>
      <c r="N251" s="42">
        <f>M251*1.09429</f>
        <v>3569227384.43401</v>
      </c>
      <c r="O251" s="26">
        <f t="shared" si="113"/>
        <v>881874811</v>
      </c>
      <c r="P251" s="15">
        <v>881874811</v>
      </c>
      <c r="Q251" s="10">
        <f t="shared" si="93"/>
        <v>1970.9622611190255</v>
      </c>
      <c r="R251" s="8">
        <f t="shared" si="114"/>
        <v>570.8481533966124</v>
      </c>
      <c r="S251" s="14">
        <f>(F251*1000000+M251)*1.09429</f>
        <v>10145910284.43401</v>
      </c>
      <c r="T251" s="10">
        <f t="shared" si="94"/>
        <v>5602.670864436923</v>
      </c>
      <c r="U251" s="2">
        <v>43994</v>
      </c>
      <c r="V251" s="15">
        <f t="shared" si="95"/>
        <v>43994000000</v>
      </c>
      <c r="W251" s="2">
        <v>25302</v>
      </c>
      <c r="X251" s="8">
        <f>W251*1.09429</f>
        <v>27687.72558</v>
      </c>
      <c r="Y251" s="15">
        <v>2</v>
      </c>
      <c r="Z251" s="17">
        <v>2</v>
      </c>
      <c r="AA251" s="2">
        <v>0</v>
      </c>
      <c r="AB251" s="6">
        <v>1</v>
      </c>
      <c r="AC251" s="2" t="s">
        <v>93</v>
      </c>
      <c r="AD251" s="2">
        <v>1</v>
      </c>
      <c r="AE251" s="4">
        <v>4.1</v>
      </c>
      <c r="AF251" s="25">
        <v>2.25</v>
      </c>
      <c r="AG251" s="4">
        <v>5.3</v>
      </c>
      <c r="AH251" s="4">
        <v>80.9</v>
      </c>
      <c r="AI251" s="4">
        <v>10.3</v>
      </c>
      <c r="AJ251" s="2">
        <v>0</v>
      </c>
      <c r="AK251" s="15">
        <v>53</v>
      </c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Lucas McMillan</dc:creator>
  <cp:keywords/>
  <dc:description/>
  <cp:lastModifiedBy>Lander</cp:lastModifiedBy>
  <cp:lastPrinted>2006-04-26T20:19:36Z</cp:lastPrinted>
  <dcterms:created xsi:type="dcterms:W3CDTF">2005-11-15T00:31:57Z</dcterms:created>
  <dcterms:modified xsi:type="dcterms:W3CDTF">2009-04-28T14:58:04Z</dcterms:modified>
  <cp:category/>
  <cp:version/>
  <cp:contentType/>
  <cp:contentStatus/>
</cp:coreProperties>
</file>